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1440" yWindow="0" windowWidth="27360" windowHeight="14040" tabRatio="500"/>
  </bookViews>
  <sheets>
    <sheet name="Mohawk Valley, NY" sheetId="1" r:id="rId1"/>
    <sheet name="Champlain Valley" sheetId="3" r:id="rId2"/>
    <sheet name="Western Cover Sequence, VT" sheetId="4" r:id="rId3"/>
    <sheet name="Taconic Allochthon, NY" sheetId="5" r:id="rId4"/>
  </sheets>
  <calcPr calcId="140000" calcMode="manual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8" i="3" l="1"/>
  <c r="F39" i="3"/>
  <c r="F35" i="3"/>
  <c r="F36" i="3"/>
  <c r="F37" i="3"/>
  <c r="F23" i="3"/>
  <c r="F24" i="3"/>
  <c r="F25" i="3"/>
  <c r="F26" i="3"/>
  <c r="F27" i="3"/>
  <c r="F28" i="3"/>
  <c r="F29" i="3"/>
  <c r="F30" i="3"/>
  <c r="F31" i="3"/>
  <c r="F32" i="3"/>
  <c r="F33" i="3"/>
  <c r="F34" i="3"/>
  <c r="F22" i="3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" i="4"/>
  <c r="U33" i="4"/>
  <c r="P33" i="4"/>
  <c r="B33" i="4"/>
  <c r="P32" i="4"/>
  <c r="B32" i="4"/>
  <c r="U31" i="4"/>
  <c r="P31" i="4"/>
  <c r="B31" i="4"/>
  <c r="P30" i="4"/>
  <c r="B30" i="4"/>
  <c r="U29" i="4"/>
  <c r="P29" i="4"/>
  <c r="B29" i="4"/>
  <c r="U28" i="4"/>
  <c r="P28" i="4"/>
  <c r="B28" i="4"/>
  <c r="U22" i="4"/>
  <c r="U23" i="4"/>
  <c r="U24" i="4"/>
  <c r="U25" i="4"/>
  <c r="U26" i="4"/>
  <c r="U3" i="4"/>
  <c r="U4" i="4"/>
  <c r="U5" i="4"/>
  <c r="U6" i="4"/>
  <c r="U7" i="4"/>
  <c r="U8" i="4"/>
  <c r="U10" i="4"/>
  <c r="U11" i="4"/>
  <c r="U12" i="4"/>
  <c r="U13" i="4"/>
  <c r="U14" i="4"/>
  <c r="U15" i="4"/>
  <c r="U16" i="4"/>
  <c r="U17" i="4"/>
  <c r="U18" i="4"/>
  <c r="U19" i="4"/>
  <c r="U2" i="4"/>
  <c r="F2" i="5"/>
  <c r="F3" i="5"/>
  <c r="F4" i="5"/>
  <c r="F5" i="5"/>
  <c r="F6" i="5"/>
  <c r="F7" i="5"/>
  <c r="F8" i="5"/>
  <c r="F9" i="5"/>
  <c r="F10" i="5"/>
  <c r="B9" i="5"/>
  <c r="B8" i="5"/>
  <c r="B7" i="5"/>
  <c r="B6" i="5"/>
  <c r="B5" i="5"/>
  <c r="B4" i="5"/>
  <c r="B3" i="5"/>
  <c r="B2" i="5"/>
  <c r="B10" i="5"/>
  <c r="P2" i="5"/>
  <c r="P3" i="5"/>
  <c r="P4" i="5"/>
  <c r="P5" i="5"/>
  <c r="P6" i="5"/>
  <c r="P7" i="5"/>
  <c r="P8" i="5"/>
  <c r="P9" i="5"/>
  <c r="P10" i="5"/>
  <c r="P11" i="5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20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3" i="3"/>
  <c r="P4" i="3"/>
  <c r="B2" i="1"/>
  <c r="B6" i="1"/>
  <c r="B5" i="1"/>
  <c r="B4" i="1"/>
  <c r="B3" i="1"/>
  <c r="U6" i="1"/>
  <c r="P6" i="1"/>
  <c r="U5" i="1"/>
  <c r="P5" i="1"/>
  <c r="U4" i="1"/>
  <c r="P4" i="1"/>
  <c r="U3" i="1"/>
  <c r="U12" i="3"/>
  <c r="U10" i="3"/>
  <c r="U7" i="3"/>
  <c r="U8" i="3"/>
  <c r="U3" i="3"/>
  <c r="U6" i="3"/>
  <c r="U5" i="3"/>
  <c r="U4" i="3"/>
  <c r="P5" i="3"/>
  <c r="P9" i="1"/>
  <c r="P8" i="1"/>
  <c r="P7" i="1"/>
  <c r="P10" i="1"/>
</calcChain>
</file>

<file path=xl/sharedStrings.xml><?xml version="1.0" encoding="utf-8"?>
<sst xmlns="http://schemas.openxmlformats.org/spreadsheetml/2006/main" count="467" uniqueCount="158">
  <si>
    <t>Potsdam</t>
  </si>
  <si>
    <t>Utica</t>
  </si>
  <si>
    <t>Black River</t>
  </si>
  <si>
    <t>Galway</t>
  </si>
  <si>
    <t>Fort Cassin</t>
  </si>
  <si>
    <t>Tribes Hill</t>
  </si>
  <si>
    <t>Little Falls</t>
  </si>
  <si>
    <t>Shale</t>
  </si>
  <si>
    <t>Lithology</t>
  </si>
  <si>
    <t>Limestone</t>
  </si>
  <si>
    <t>Dolostone</t>
  </si>
  <si>
    <t>Sandstone</t>
  </si>
  <si>
    <t>Schenectady</t>
  </si>
  <si>
    <t>Valcour</t>
  </si>
  <si>
    <t>Crown Point</t>
  </si>
  <si>
    <t>Day Point</t>
  </si>
  <si>
    <t>Unconformity</t>
  </si>
  <si>
    <t>Name</t>
  </si>
  <si>
    <t>Base</t>
  </si>
  <si>
    <t>Ageb</t>
  </si>
  <si>
    <t>SLb</t>
  </si>
  <si>
    <t>WDb</t>
  </si>
  <si>
    <t>Top</t>
  </si>
  <si>
    <t>Aget</t>
  </si>
  <si>
    <t>SLt</t>
  </si>
  <si>
    <t>WDt</t>
  </si>
  <si>
    <t>pc</t>
  </si>
  <si>
    <t>type</t>
  </si>
  <si>
    <t>c</t>
  </si>
  <si>
    <t>Phi</t>
  </si>
  <si>
    <t>Dolomite</t>
  </si>
  <si>
    <t>30-100</t>
  </si>
  <si>
    <t>Cutting Dolomite</t>
  </si>
  <si>
    <t>Orwell</t>
  </si>
  <si>
    <t>Glen Falls</t>
  </si>
  <si>
    <t>Iberville</t>
  </si>
  <si>
    <t>Stony Point</t>
  </si>
  <si>
    <t>Rochdale</t>
  </si>
  <si>
    <t>Pinnacle</t>
  </si>
  <si>
    <t>Forestdale</t>
  </si>
  <si>
    <t>Moosa</t>
  </si>
  <si>
    <t>Cheshire</t>
  </si>
  <si>
    <t>Dunham</t>
  </si>
  <si>
    <t>Monkton</t>
  </si>
  <si>
    <t>Winooski</t>
  </si>
  <si>
    <t>Danby</t>
  </si>
  <si>
    <t>Quartzite</t>
  </si>
  <si>
    <t>Lower C</t>
  </si>
  <si>
    <t>Clarendon Springs</t>
  </si>
  <si>
    <t>Shelburne</t>
  </si>
  <si>
    <t>Bascom</t>
  </si>
  <si>
    <t>Providence Island</t>
  </si>
  <si>
    <t>Age References</t>
  </si>
  <si>
    <t>Thickness References</t>
  </si>
  <si>
    <t>Thickness (m)</t>
  </si>
  <si>
    <t>Thickness (km)</t>
  </si>
  <si>
    <t>Age Range</t>
  </si>
  <si>
    <t>Landing et al., 2003</t>
  </si>
  <si>
    <t>30-650</t>
  </si>
  <si>
    <t>Thickness Range (m)</t>
  </si>
  <si>
    <t>Altona</t>
  </si>
  <si>
    <t>Trilobites</t>
  </si>
  <si>
    <t>Conodonts</t>
  </si>
  <si>
    <t>Upper Cambrian (Paibaian)</t>
  </si>
  <si>
    <t>Proconodontus-Cordylodous proavus</t>
  </si>
  <si>
    <t>Paradoldiniodia</t>
  </si>
  <si>
    <t>Stage</t>
  </si>
  <si>
    <t>Period</t>
  </si>
  <si>
    <t>Skullrockian</t>
  </si>
  <si>
    <t>Series</t>
  </si>
  <si>
    <t>Mohawkian</t>
  </si>
  <si>
    <t>Landing, 2007</t>
  </si>
  <si>
    <t>Landing, 2012</t>
  </si>
  <si>
    <t>Olenellid, Ehmaniella</t>
  </si>
  <si>
    <t>Lower-Middle Cambrian</t>
  </si>
  <si>
    <t>Notes</t>
  </si>
  <si>
    <t>Middle Cambrian = Series 3 from 509-497</t>
  </si>
  <si>
    <t>55-65</t>
  </si>
  <si>
    <t>base of Ordovician at 485.4</t>
  </si>
  <si>
    <t>Covers stage 9 =494-489.5, and 10 =489.5-485.4</t>
  </si>
  <si>
    <t>Late Cambrian = Furongian from 497-485.4</t>
  </si>
  <si>
    <t>505-495</t>
  </si>
  <si>
    <t>495-490</t>
  </si>
  <si>
    <t>9, 10</t>
  </si>
  <si>
    <t>8,9</t>
  </si>
  <si>
    <t>7,8</t>
  </si>
  <si>
    <t>Galway = Ticonderoga</t>
  </si>
  <si>
    <t>Mehrtens et al., 1995</t>
  </si>
  <si>
    <t>Sed Rate (m/Myr)</t>
  </si>
  <si>
    <t>490-485</t>
  </si>
  <si>
    <t>512-505</t>
  </si>
  <si>
    <t>Tribes Hill = Cutting Dol</t>
  </si>
  <si>
    <t>Little Falls = Whitehall</t>
  </si>
  <si>
    <t>Stairsian</t>
  </si>
  <si>
    <t>Landing et al., 2012</t>
  </si>
  <si>
    <t>Arenig = Floian</t>
  </si>
  <si>
    <t>485-480</t>
  </si>
  <si>
    <t>upper Tremadocian</t>
  </si>
  <si>
    <t>50-135</t>
  </si>
  <si>
    <t>0-88</t>
  </si>
  <si>
    <t>50-150</t>
  </si>
  <si>
    <t>Brett, 1976</t>
  </si>
  <si>
    <t>477.5-475</t>
  </si>
  <si>
    <t>Paraprioniodus costatus</t>
  </si>
  <si>
    <t>Floian-Dapangian</t>
  </si>
  <si>
    <t>480-478</t>
  </si>
  <si>
    <t>474-468</t>
  </si>
  <si>
    <t>Providence Island = Bridport</t>
  </si>
  <si>
    <t>Dix et al., 2013</t>
  </si>
  <si>
    <t>SedRate</t>
  </si>
  <si>
    <t>Rensaleer</t>
  </si>
  <si>
    <t>Browns Pond</t>
  </si>
  <si>
    <t>Middle Granville</t>
  </si>
  <si>
    <t>Hatch Hill</t>
  </si>
  <si>
    <t>Deep Kill</t>
  </si>
  <si>
    <t>Indian River</t>
  </si>
  <si>
    <t>Mount Merino</t>
  </si>
  <si>
    <t>Austin Glen</t>
  </si>
  <si>
    <t>Bomoseen</t>
  </si>
  <si>
    <t>Truthville</t>
  </si>
  <si>
    <t>488-470</t>
  </si>
  <si>
    <t>510-488</t>
  </si>
  <si>
    <t>470-463</t>
  </si>
  <si>
    <t>463-455</t>
  </si>
  <si>
    <t>455-450</t>
  </si>
  <si>
    <t>518-510</t>
  </si>
  <si>
    <t>550-530</t>
  </si>
  <si>
    <t>525-518</t>
  </si>
  <si>
    <t>550-540</t>
  </si>
  <si>
    <t>540-530</t>
  </si>
  <si>
    <t>530-525</t>
  </si>
  <si>
    <t>Slate</t>
  </si>
  <si>
    <t>Forrestville</t>
  </si>
  <si>
    <t>Musso, Cheshire, Dunham</t>
  </si>
  <si>
    <t>lower Monkton</t>
  </si>
  <si>
    <t>upper Monkton-Little Falls</t>
  </si>
  <si>
    <t>Tribes Hill-Providence Island</t>
  </si>
  <si>
    <t>Chazy</t>
  </si>
  <si>
    <t>Trenton</t>
  </si>
  <si>
    <t>525-</t>
  </si>
  <si>
    <t>520-610</t>
  </si>
  <si>
    <t>0-245</t>
  </si>
  <si>
    <t>30-245</t>
  </si>
  <si>
    <t>120-275</t>
  </si>
  <si>
    <t>15-90</t>
  </si>
  <si>
    <t>0-180</t>
  </si>
  <si>
    <t>0-135</t>
  </si>
  <si>
    <t>30-180</t>
  </si>
  <si>
    <t>492-488</t>
  </si>
  <si>
    <t>500-492</t>
  </si>
  <si>
    <t>GROUP</t>
  </si>
  <si>
    <t>30-114</t>
  </si>
  <si>
    <t>Pinnacle to Monkton</t>
  </si>
  <si>
    <t>Sandstone &amp; Shale</t>
  </si>
  <si>
    <t>Sand&amp;Slate</t>
  </si>
  <si>
    <t>Sand and Shale</t>
  </si>
  <si>
    <t>Base faulted</t>
  </si>
  <si>
    <t>Poultney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</si>
</sst>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3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0" applyFont="1"/>
    <xf numFmtId="0" fontId="0" fillId="2" borderId="0" xfId="0" applyFill="1"/>
    <xf numFmtId="0" fontId="1" fillId="2" borderId="0" xfId="0" applyFont="1" applyFill="1"/>
    <xf numFmtId="0" fontId="1" fillId="3" borderId="0" xfId="0" applyFont="1" applyFill="1"/>
  </cellXfs>
  <cellStyles count="4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zoomScale="125" zoomScaleNormal="125" zoomScalePageLayoutView="125" workbookViewId="0">
      <selection activeCell="M12" sqref="M12"/>
    </sheetView>
  </sheetViews>
  <sheetFormatPr baseColWidth="10" defaultRowHeight="15" x14ac:dyDescent="0"/>
  <cols>
    <col min="23" max="23" width="23.1640625" customWidth="1"/>
  </cols>
  <sheetData>
    <row r="1" spans="1:29">
      <c r="A1" s="2" t="s">
        <v>17</v>
      </c>
      <c r="B1" s="2" t="s">
        <v>18</v>
      </c>
      <c r="C1" s="2" t="s">
        <v>19</v>
      </c>
      <c r="D1" s="2" t="s">
        <v>20</v>
      </c>
      <c r="E1" s="2" t="s">
        <v>21</v>
      </c>
      <c r="F1" s="2" t="s">
        <v>22</v>
      </c>
      <c r="G1" s="2" t="s">
        <v>23</v>
      </c>
      <c r="H1" s="2" t="s">
        <v>24</v>
      </c>
      <c r="I1" s="2" t="s">
        <v>25</v>
      </c>
      <c r="J1" s="2" t="s">
        <v>26</v>
      </c>
      <c r="K1" s="2" t="s">
        <v>28</v>
      </c>
      <c r="L1" s="2" t="s">
        <v>29</v>
      </c>
      <c r="M1" s="2" t="s">
        <v>27</v>
      </c>
      <c r="N1" s="2" t="s">
        <v>8</v>
      </c>
      <c r="O1" s="2" t="s">
        <v>54</v>
      </c>
      <c r="P1" s="2" t="s">
        <v>55</v>
      </c>
      <c r="Q1" s="2" t="s">
        <v>59</v>
      </c>
      <c r="R1" s="2" t="s">
        <v>53</v>
      </c>
      <c r="S1" s="2" t="s">
        <v>56</v>
      </c>
      <c r="T1" s="2" t="s">
        <v>52</v>
      </c>
      <c r="U1" s="2" t="s">
        <v>109</v>
      </c>
      <c r="V1" s="2" t="s">
        <v>61</v>
      </c>
      <c r="W1" s="2" t="s">
        <v>62</v>
      </c>
      <c r="X1" s="2" t="s">
        <v>67</v>
      </c>
      <c r="Y1" s="2" t="s">
        <v>69</v>
      </c>
      <c r="Z1" s="2" t="s">
        <v>66</v>
      </c>
      <c r="AA1" s="2" t="s">
        <v>17</v>
      </c>
    </row>
    <row r="2" spans="1:29">
      <c r="A2" s="3" t="s">
        <v>16</v>
      </c>
      <c r="B2" s="1">
        <f>B3+P2</f>
        <v>0.69499999999999995</v>
      </c>
      <c r="C2" s="2">
        <v>550</v>
      </c>
      <c r="D2" s="2">
        <v>0</v>
      </c>
      <c r="E2" s="2">
        <v>0</v>
      </c>
      <c r="F2" s="2">
        <v>0.69499999999999995</v>
      </c>
      <c r="G2" s="2">
        <v>500</v>
      </c>
      <c r="H2" s="2">
        <v>0</v>
      </c>
      <c r="I2" s="3">
        <v>0.01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Z2" s="3" t="s">
        <v>16</v>
      </c>
    </row>
    <row r="3" spans="1:29">
      <c r="A3" s="1" t="s">
        <v>0</v>
      </c>
      <c r="B3" s="1">
        <f>B4+P3</f>
        <v>0.69499999999999995</v>
      </c>
      <c r="C3" s="1">
        <v>505</v>
      </c>
      <c r="D3">
        <v>0</v>
      </c>
      <c r="E3" s="1">
        <v>0.01</v>
      </c>
      <c r="F3">
        <v>0.59499999999999997</v>
      </c>
      <c r="G3" s="1">
        <v>495</v>
      </c>
      <c r="H3">
        <v>0</v>
      </c>
      <c r="I3" s="1">
        <v>0.01</v>
      </c>
      <c r="J3" s="1">
        <v>2650</v>
      </c>
      <c r="K3" s="1">
        <v>0.27</v>
      </c>
      <c r="L3" s="1">
        <v>49</v>
      </c>
      <c r="M3">
        <v>0</v>
      </c>
      <c r="N3" s="1" t="s">
        <v>11</v>
      </c>
      <c r="O3" s="1">
        <v>100</v>
      </c>
      <c r="P3" s="1">
        <v>0.1</v>
      </c>
      <c r="Q3" t="s">
        <v>58</v>
      </c>
      <c r="R3" t="s">
        <v>72</v>
      </c>
      <c r="S3" t="s">
        <v>81</v>
      </c>
      <c r="T3" t="s">
        <v>72</v>
      </c>
      <c r="U3">
        <f>O3/10</f>
        <v>10</v>
      </c>
      <c r="Z3" t="s">
        <v>85</v>
      </c>
      <c r="AA3" s="1" t="s">
        <v>0</v>
      </c>
      <c r="AC3" t="s">
        <v>80</v>
      </c>
    </row>
    <row r="4" spans="1:29">
      <c r="A4" s="1" t="s">
        <v>3</v>
      </c>
      <c r="B4" s="1">
        <f>B5+P4</f>
        <v>0.59499999999999997</v>
      </c>
      <c r="C4" s="1">
        <v>495</v>
      </c>
      <c r="D4">
        <v>0</v>
      </c>
      <c r="E4" s="1">
        <v>0.01</v>
      </c>
      <c r="F4">
        <v>0.54499999999999993</v>
      </c>
      <c r="G4" s="1">
        <v>490</v>
      </c>
      <c r="H4">
        <v>0</v>
      </c>
      <c r="I4" s="1">
        <v>0.01</v>
      </c>
      <c r="J4">
        <v>2850</v>
      </c>
      <c r="K4" s="1">
        <v>0.22</v>
      </c>
      <c r="L4">
        <v>30</v>
      </c>
      <c r="M4">
        <v>0</v>
      </c>
      <c r="N4" s="1" t="s">
        <v>30</v>
      </c>
      <c r="O4" s="1">
        <v>50</v>
      </c>
      <c r="P4">
        <f>O4/1000</f>
        <v>0.05</v>
      </c>
      <c r="Q4" t="s">
        <v>31</v>
      </c>
      <c r="R4" t="s">
        <v>87</v>
      </c>
      <c r="S4" t="s">
        <v>82</v>
      </c>
      <c r="T4" t="s">
        <v>72</v>
      </c>
      <c r="U4">
        <f>O4/5</f>
        <v>10</v>
      </c>
      <c r="X4" t="s">
        <v>63</v>
      </c>
      <c r="Z4" t="s">
        <v>84</v>
      </c>
      <c r="AA4" s="1" t="s">
        <v>86</v>
      </c>
    </row>
    <row r="5" spans="1:29">
      <c r="A5" s="1" t="s">
        <v>6</v>
      </c>
      <c r="B5" s="1">
        <f>B6+P5</f>
        <v>0.54499999999999993</v>
      </c>
      <c r="C5" s="1">
        <v>490</v>
      </c>
      <c r="D5">
        <v>0</v>
      </c>
      <c r="E5" s="1">
        <v>0.01</v>
      </c>
      <c r="F5">
        <v>0.48999999999999994</v>
      </c>
      <c r="G5" s="1">
        <v>485</v>
      </c>
      <c r="H5">
        <v>0</v>
      </c>
      <c r="I5" s="1">
        <v>0.01</v>
      </c>
      <c r="J5" s="1">
        <v>2710</v>
      </c>
      <c r="K5" s="1">
        <v>0.52</v>
      </c>
      <c r="L5" s="1">
        <v>51</v>
      </c>
      <c r="M5">
        <v>0</v>
      </c>
      <c r="N5" s="1" t="s">
        <v>9</v>
      </c>
      <c r="O5" s="1">
        <v>55</v>
      </c>
      <c r="P5">
        <f>O5/1000</f>
        <v>5.5E-2</v>
      </c>
      <c r="Q5" t="s">
        <v>77</v>
      </c>
      <c r="R5" t="s">
        <v>72</v>
      </c>
      <c r="S5" t="s">
        <v>89</v>
      </c>
      <c r="T5" t="s">
        <v>72</v>
      </c>
      <c r="U5">
        <f>O5/5</f>
        <v>11</v>
      </c>
      <c r="V5" t="s">
        <v>65</v>
      </c>
      <c r="W5" t="s">
        <v>64</v>
      </c>
      <c r="Z5" t="s">
        <v>83</v>
      </c>
      <c r="AA5" s="1" t="s">
        <v>92</v>
      </c>
      <c r="AC5" t="s">
        <v>79</v>
      </c>
    </row>
    <row r="6" spans="1:29">
      <c r="A6" s="1" t="s">
        <v>5</v>
      </c>
      <c r="B6" s="1">
        <f>B7+P6</f>
        <v>0.48999999999999994</v>
      </c>
      <c r="C6" s="1">
        <v>485</v>
      </c>
      <c r="D6">
        <v>0</v>
      </c>
      <c r="E6" s="1">
        <v>0.01</v>
      </c>
      <c r="F6" s="1">
        <v>0.42</v>
      </c>
      <c r="G6" s="1">
        <v>480</v>
      </c>
      <c r="H6">
        <v>0</v>
      </c>
      <c r="I6" s="1">
        <v>0.01</v>
      </c>
      <c r="J6">
        <v>2850</v>
      </c>
      <c r="K6" s="1">
        <v>0.22</v>
      </c>
      <c r="L6">
        <v>30</v>
      </c>
      <c r="M6">
        <v>0</v>
      </c>
      <c r="N6" s="1" t="s">
        <v>10</v>
      </c>
      <c r="O6" s="1">
        <v>70</v>
      </c>
      <c r="P6">
        <f t="shared" ref="P6" si="0">O6/1000</f>
        <v>7.0000000000000007E-2</v>
      </c>
      <c r="Q6" t="s">
        <v>98</v>
      </c>
      <c r="R6" t="s">
        <v>57</v>
      </c>
      <c r="S6" t="s">
        <v>96</v>
      </c>
      <c r="U6">
        <f>70/5</f>
        <v>14</v>
      </c>
      <c r="Z6" t="s">
        <v>68</v>
      </c>
      <c r="AA6" s="1" t="s">
        <v>91</v>
      </c>
      <c r="AC6" t="s">
        <v>78</v>
      </c>
    </row>
    <row r="7" spans="1:29">
      <c r="A7" s="2" t="s">
        <v>16</v>
      </c>
      <c r="B7" s="2">
        <v>0.41999999999999993</v>
      </c>
      <c r="C7" s="3">
        <v>480</v>
      </c>
      <c r="D7" s="2">
        <v>0</v>
      </c>
      <c r="E7" s="2">
        <v>0</v>
      </c>
      <c r="F7" s="2">
        <v>0.41999999999999993</v>
      </c>
      <c r="G7" s="3">
        <v>456</v>
      </c>
      <c r="H7" s="2">
        <v>0</v>
      </c>
      <c r="I7" s="2">
        <v>0.01</v>
      </c>
      <c r="J7" s="2">
        <v>0</v>
      </c>
      <c r="K7" s="2">
        <v>0</v>
      </c>
      <c r="L7" s="2">
        <v>0</v>
      </c>
      <c r="M7" s="2">
        <v>0</v>
      </c>
      <c r="N7" s="1"/>
      <c r="O7" s="3">
        <v>0</v>
      </c>
      <c r="P7" s="2">
        <f>O7/1000</f>
        <v>0</v>
      </c>
      <c r="Z7" s="2" t="s">
        <v>16</v>
      </c>
    </row>
    <row r="8" spans="1:29">
      <c r="A8" s="1" t="s">
        <v>2</v>
      </c>
      <c r="B8">
        <v>0.41999999999999993</v>
      </c>
      <c r="C8" s="1">
        <v>456</v>
      </c>
      <c r="D8">
        <v>0</v>
      </c>
      <c r="E8">
        <v>0.01</v>
      </c>
      <c r="F8" s="1">
        <v>0.39999999999999991</v>
      </c>
      <c r="G8" s="1">
        <v>453</v>
      </c>
      <c r="H8">
        <v>0</v>
      </c>
      <c r="I8">
        <v>0.1</v>
      </c>
      <c r="J8" s="1">
        <v>2710</v>
      </c>
      <c r="K8" s="1">
        <v>0.52</v>
      </c>
      <c r="L8" s="1">
        <v>51</v>
      </c>
      <c r="M8">
        <v>0</v>
      </c>
      <c r="N8" s="1" t="s">
        <v>9</v>
      </c>
      <c r="O8" s="1">
        <v>20</v>
      </c>
      <c r="P8">
        <f>O8/1000</f>
        <v>0.02</v>
      </c>
      <c r="Y8" t="s">
        <v>70</v>
      </c>
      <c r="Z8" s="1" t="s">
        <v>2</v>
      </c>
    </row>
    <row r="9" spans="1:29">
      <c r="A9" s="1" t="s">
        <v>1</v>
      </c>
      <c r="B9">
        <v>0.39999999999999991</v>
      </c>
      <c r="C9" s="1">
        <v>453</v>
      </c>
      <c r="D9">
        <v>0</v>
      </c>
      <c r="E9">
        <v>0.1</v>
      </c>
      <c r="F9">
        <v>0.20000000000000018</v>
      </c>
      <c r="G9" s="1">
        <v>450.5</v>
      </c>
      <c r="H9">
        <v>0</v>
      </c>
      <c r="I9">
        <v>1</v>
      </c>
      <c r="J9">
        <v>2720</v>
      </c>
      <c r="K9">
        <v>0.51</v>
      </c>
      <c r="L9">
        <v>63</v>
      </c>
      <c r="M9">
        <v>0</v>
      </c>
      <c r="N9" s="1" t="s">
        <v>7</v>
      </c>
      <c r="O9" s="1">
        <v>200</v>
      </c>
      <c r="P9">
        <f>O9/1000</f>
        <v>0.2</v>
      </c>
      <c r="Y9" t="s">
        <v>70</v>
      </c>
      <c r="Z9" s="1" t="s">
        <v>1</v>
      </c>
    </row>
    <row r="10" spans="1:29">
      <c r="A10" s="1" t="s">
        <v>12</v>
      </c>
      <c r="B10">
        <v>0.20000000000000018</v>
      </c>
      <c r="C10" s="1">
        <v>450.5</v>
      </c>
      <c r="D10">
        <v>0</v>
      </c>
      <c r="E10">
        <v>1</v>
      </c>
      <c r="F10">
        <v>0</v>
      </c>
      <c r="G10" s="1">
        <v>450</v>
      </c>
      <c r="H10">
        <v>0</v>
      </c>
      <c r="I10">
        <v>0.1</v>
      </c>
      <c r="J10">
        <v>2680</v>
      </c>
      <c r="K10">
        <v>0.39</v>
      </c>
      <c r="L10">
        <v>56</v>
      </c>
      <c r="M10">
        <v>0</v>
      </c>
      <c r="N10" s="1" t="s">
        <v>155</v>
      </c>
      <c r="O10" s="1">
        <v>200</v>
      </c>
      <c r="P10">
        <f>O10/1000</f>
        <v>0.2</v>
      </c>
      <c r="Y10" t="s">
        <v>70</v>
      </c>
      <c r="Z10" s="1" t="s">
        <v>12</v>
      </c>
    </row>
    <row r="11" spans="1:29">
      <c r="A11" s="2" t="s">
        <v>16</v>
      </c>
      <c r="B11" s="2">
        <v>0</v>
      </c>
      <c r="C11" s="2">
        <v>445</v>
      </c>
      <c r="D11" s="2">
        <v>0</v>
      </c>
      <c r="E11" s="2">
        <v>0</v>
      </c>
      <c r="F11" s="2">
        <v>0</v>
      </c>
      <c r="G11" s="2">
        <v>450.5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/>
      <c r="O11" s="2">
        <v>0</v>
      </c>
      <c r="P11" s="2">
        <v>0</v>
      </c>
      <c r="Z11" s="2" t="s">
        <v>16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zoomScale="125" zoomScaleNormal="125" zoomScalePageLayoutView="125" workbookViewId="0">
      <selection activeCell="A10" sqref="A10:XFD10"/>
    </sheetView>
  </sheetViews>
  <sheetFormatPr baseColWidth="10" defaultRowHeight="15" x14ac:dyDescent="0"/>
  <cols>
    <col min="18" max="18" width="21.1640625" customWidth="1"/>
    <col min="20" max="21" width="14.5" customWidth="1"/>
  </cols>
  <sheetData>
    <row r="1" spans="1:29">
      <c r="A1" s="2" t="s">
        <v>17</v>
      </c>
      <c r="B1" s="6" t="s">
        <v>18</v>
      </c>
      <c r="C1" s="2" t="s">
        <v>19</v>
      </c>
      <c r="D1" s="2" t="s">
        <v>20</v>
      </c>
      <c r="E1" s="2" t="s">
        <v>21</v>
      </c>
      <c r="F1" s="6" t="s">
        <v>22</v>
      </c>
      <c r="G1" s="2" t="s">
        <v>23</v>
      </c>
      <c r="H1" s="2" t="s">
        <v>24</v>
      </c>
      <c r="I1" s="2" t="s">
        <v>25</v>
      </c>
      <c r="J1" s="2" t="s">
        <v>26</v>
      </c>
      <c r="K1" s="2" t="s">
        <v>28</v>
      </c>
      <c r="L1" s="2" t="s">
        <v>29</v>
      </c>
      <c r="M1" s="2" t="s">
        <v>27</v>
      </c>
      <c r="N1" s="2" t="s">
        <v>8</v>
      </c>
      <c r="O1" s="2" t="s">
        <v>54</v>
      </c>
      <c r="P1" s="2" t="s">
        <v>55</v>
      </c>
      <c r="Q1" s="2" t="s">
        <v>59</v>
      </c>
      <c r="R1" s="2" t="s">
        <v>53</v>
      </c>
      <c r="S1" s="2" t="s">
        <v>56</v>
      </c>
      <c r="T1" s="2" t="s">
        <v>52</v>
      </c>
      <c r="U1" s="2" t="s">
        <v>88</v>
      </c>
      <c r="V1" s="2" t="s">
        <v>61</v>
      </c>
      <c r="W1" s="2" t="s">
        <v>62</v>
      </c>
      <c r="X1" s="2" t="s">
        <v>67</v>
      </c>
      <c r="Y1" s="2" t="s">
        <v>69</v>
      </c>
      <c r="Z1" s="2" t="s">
        <v>66</v>
      </c>
      <c r="AA1" s="2" t="s">
        <v>17</v>
      </c>
      <c r="AC1" s="2" t="s">
        <v>75</v>
      </c>
    </row>
    <row r="2" spans="1:29">
      <c r="A2" s="3" t="s">
        <v>16</v>
      </c>
      <c r="B2" s="1">
        <f t="shared" ref="B2:B19" si="0">P2+B3</f>
        <v>1.6340000000000001</v>
      </c>
      <c r="C2" s="3">
        <v>550</v>
      </c>
      <c r="D2" s="3">
        <v>0</v>
      </c>
      <c r="E2" s="3">
        <v>0</v>
      </c>
      <c r="F2" s="3">
        <v>1.6340000000000001</v>
      </c>
      <c r="G2" s="3">
        <v>512</v>
      </c>
      <c r="H2" s="3">
        <v>0</v>
      </c>
      <c r="I2" s="3">
        <v>0.01</v>
      </c>
      <c r="J2" s="3">
        <v>0</v>
      </c>
      <c r="K2" s="3">
        <v>0</v>
      </c>
      <c r="L2" s="3">
        <v>0</v>
      </c>
      <c r="M2" s="3">
        <v>0</v>
      </c>
      <c r="N2" s="2"/>
      <c r="O2" s="2">
        <v>0</v>
      </c>
      <c r="P2" s="2">
        <v>0</v>
      </c>
      <c r="Q2" s="2"/>
      <c r="R2" s="2"/>
      <c r="S2" s="2"/>
      <c r="T2" s="2"/>
      <c r="U2" s="2"/>
      <c r="V2" s="2"/>
      <c r="W2" s="2"/>
      <c r="X2" s="2"/>
      <c r="Y2" s="2"/>
      <c r="Z2" s="2"/>
      <c r="AA2" s="3" t="s">
        <v>16</v>
      </c>
    </row>
    <row r="3" spans="1:29">
      <c r="A3" s="1" t="s">
        <v>60</v>
      </c>
      <c r="B3" s="1">
        <f t="shared" si="0"/>
        <v>1.6340000000000001</v>
      </c>
      <c r="C3" s="1">
        <v>512</v>
      </c>
      <c r="D3" s="1">
        <v>0</v>
      </c>
      <c r="E3" s="1">
        <v>0.01</v>
      </c>
      <c r="F3" s="1">
        <v>1.5640000000000001</v>
      </c>
      <c r="G3" s="1">
        <v>505</v>
      </c>
      <c r="H3" s="1">
        <v>0</v>
      </c>
      <c r="I3" s="1">
        <v>0.01</v>
      </c>
      <c r="J3" s="1">
        <v>2650</v>
      </c>
      <c r="K3" s="1">
        <v>0.27</v>
      </c>
      <c r="L3" s="1">
        <v>49</v>
      </c>
      <c r="M3">
        <v>0</v>
      </c>
      <c r="N3" s="1" t="s">
        <v>11</v>
      </c>
      <c r="O3">
        <v>70</v>
      </c>
      <c r="P3">
        <f t="shared" ref="P3:P20" si="1">O3/1000</f>
        <v>7.0000000000000007E-2</v>
      </c>
      <c r="Q3">
        <v>70</v>
      </c>
      <c r="R3" t="s">
        <v>72</v>
      </c>
      <c r="S3" t="s">
        <v>90</v>
      </c>
      <c r="T3" t="s">
        <v>71</v>
      </c>
      <c r="U3">
        <f>O3/7</f>
        <v>10</v>
      </c>
      <c r="V3" t="s">
        <v>73</v>
      </c>
      <c r="X3" t="s">
        <v>74</v>
      </c>
      <c r="AA3" s="1" t="s">
        <v>60</v>
      </c>
      <c r="AC3" t="s">
        <v>76</v>
      </c>
    </row>
    <row r="4" spans="1:29">
      <c r="A4" s="1" t="s">
        <v>0</v>
      </c>
      <c r="B4" s="1">
        <f t="shared" si="0"/>
        <v>1.5640000000000001</v>
      </c>
      <c r="C4" s="1">
        <v>505</v>
      </c>
      <c r="D4">
        <v>0</v>
      </c>
      <c r="E4" s="1">
        <v>0.01</v>
      </c>
      <c r="F4" s="1">
        <v>1.464</v>
      </c>
      <c r="G4" s="1">
        <v>495</v>
      </c>
      <c r="H4" s="1">
        <v>0</v>
      </c>
      <c r="I4" s="1">
        <v>0.01</v>
      </c>
      <c r="J4" s="1">
        <v>2650</v>
      </c>
      <c r="K4" s="1">
        <v>0.27</v>
      </c>
      <c r="L4" s="1">
        <v>49</v>
      </c>
      <c r="M4">
        <v>0</v>
      </c>
      <c r="N4" s="1" t="s">
        <v>11</v>
      </c>
      <c r="O4" s="1">
        <v>100</v>
      </c>
      <c r="P4">
        <f t="shared" si="1"/>
        <v>0.1</v>
      </c>
      <c r="Q4" t="s">
        <v>58</v>
      </c>
      <c r="R4" t="s">
        <v>72</v>
      </c>
      <c r="S4" t="s">
        <v>81</v>
      </c>
      <c r="T4" t="s">
        <v>72</v>
      </c>
      <c r="U4">
        <f>O4/10</f>
        <v>10</v>
      </c>
      <c r="Z4" t="s">
        <v>85</v>
      </c>
      <c r="AA4" s="1" t="s">
        <v>0</v>
      </c>
      <c r="AC4" t="s">
        <v>80</v>
      </c>
    </row>
    <row r="5" spans="1:29">
      <c r="A5" s="1" t="s">
        <v>3</v>
      </c>
      <c r="B5" s="1">
        <f t="shared" si="0"/>
        <v>1.464</v>
      </c>
      <c r="C5" s="1">
        <v>495</v>
      </c>
      <c r="D5">
        <v>0</v>
      </c>
      <c r="E5" s="1">
        <v>0.01</v>
      </c>
      <c r="F5" s="1">
        <v>1.4139999999999999</v>
      </c>
      <c r="G5" s="1">
        <v>490</v>
      </c>
      <c r="H5">
        <v>0</v>
      </c>
      <c r="I5" s="1">
        <v>0.01</v>
      </c>
      <c r="J5">
        <v>2850</v>
      </c>
      <c r="K5" s="1">
        <v>0.22</v>
      </c>
      <c r="L5">
        <v>30</v>
      </c>
      <c r="M5">
        <v>0</v>
      </c>
      <c r="N5" s="1" t="s">
        <v>30</v>
      </c>
      <c r="O5" s="1">
        <v>50</v>
      </c>
      <c r="P5">
        <f>O5/1000</f>
        <v>0.05</v>
      </c>
      <c r="Q5" t="s">
        <v>31</v>
      </c>
      <c r="R5" t="s">
        <v>87</v>
      </c>
      <c r="S5" t="s">
        <v>82</v>
      </c>
      <c r="T5" t="s">
        <v>72</v>
      </c>
      <c r="U5">
        <f>O5/5</f>
        <v>10</v>
      </c>
      <c r="X5" t="s">
        <v>63</v>
      </c>
      <c r="Z5" t="s">
        <v>84</v>
      </c>
      <c r="AA5" s="1" t="s">
        <v>86</v>
      </c>
    </row>
    <row r="6" spans="1:29">
      <c r="A6" s="1" t="s">
        <v>6</v>
      </c>
      <c r="B6" s="1">
        <f t="shared" si="0"/>
        <v>1.4139999999999999</v>
      </c>
      <c r="C6" s="1">
        <v>490</v>
      </c>
      <c r="D6">
        <v>0</v>
      </c>
      <c r="E6" s="1">
        <v>0.01</v>
      </c>
      <c r="F6" s="1">
        <v>1.359</v>
      </c>
      <c r="G6" s="1">
        <v>485</v>
      </c>
      <c r="H6">
        <v>0</v>
      </c>
      <c r="I6" s="1">
        <v>0.01</v>
      </c>
      <c r="J6" s="1">
        <v>2710</v>
      </c>
      <c r="K6" s="1">
        <v>0.52</v>
      </c>
      <c r="L6" s="1">
        <v>51</v>
      </c>
      <c r="M6">
        <v>0</v>
      </c>
      <c r="N6" s="1" t="s">
        <v>9</v>
      </c>
      <c r="O6" s="1">
        <v>55</v>
      </c>
      <c r="P6">
        <f t="shared" si="1"/>
        <v>5.5E-2</v>
      </c>
      <c r="Q6" t="s">
        <v>77</v>
      </c>
      <c r="R6" t="s">
        <v>72</v>
      </c>
      <c r="S6" t="s">
        <v>89</v>
      </c>
      <c r="T6" t="s">
        <v>72</v>
      </c>
      <c r="U6">
        <f>O6/5</f>
        <v>11</v>
      </c>
      <c r="V6" t="s">
        <v>65</v>
      </c>
      <c r="W6" t="s">
        <v>64</v>
      </c>
      <c r="Z6" t="s">
        <v>83</v>
      </c>
      <c r="AA6" s="1" t="s">
        <v>92</v>
      </c>
      <c r="AC6" t="s">
        <v>79</v>
      </c>
    </row>
    <row r="7" spans="1:29">
      <c r="A7" s="1" t="s">
        <v>5</v>
      </c>
      <c r="B7" s="1">
        <f t="shared" si="0"/>
        <v>1.359</v>
      </c>
      <c r="C7" s="1">
        <v>485</v>
      </c>
      <c r="D7">
        <v>0</v>
      </c>
      <c r="E7" s="1">
        <v>0.01</v>
      </c>
      <c r="F7" s="1">
        <v>1.2889999999999999</v>
      </c>
      <c r="G7" s="1">
        <v>480</v>
      </c>
      <c r="H7">
        <v>0</v>
      </c>
      <c r="I7" s="1">
        <v>0.01</v>
      </c>
      <c r="J7">
        <v>2850</v>
      </c>
      <c r="K7" s="1">
        <v>0.22</v>
      </c>
      <c r="L7">
        <v>30</v>
      </c>
      <c r="M7">
        <v>0</v>
      </c>
      <c r="N7" s="1" t="s">
        <v>10</v>
      </c>
      <c r="O7" s="1">
        <v>70</v>
      </c>
      <c r="P7">
        <f t="shared" si="1"/>
        <v>7.0000000000000007E-2</v>
      </c>
      <c r="Q7" t="s">
        <v>98</v>
      </c>
      <c r="R7" t="s">
        <v>57</v>
      </c>
      <c r="S7" t="s">
        <v>96</v>
      </c>
      <c r="U7">
        <f>70/5</f>
        <v>14</v>
      </c>
      <c r="Z7" t="s">
        <v>68</v>
      </c>
      <c r="AA7" s="1" t="s">
        <v>91</v>
      </c>
      <c r="AC7" t="s">
        <v>78</v>
      </c>
    </row>
    <row r="8" spans="1:29">
      <c r="A8" s="1" t="s">
        <v>37</v>
      </c>
      <c r="B8" s="1">
        <f t="shared" si="0"/>
        <v>1.2889999999999999</v>
      </c>
      <c r="C8" s="1">
        <v>480</v>
      </c>
      <c r="D8">
        <v>0</v>
      </c>
      <c r="E8" s="1">
        <v>0.01</v>
      </c>
      <c r="F8" s="1">
        <v>1.2009999999999998</v>
      </c>
      <c r="G8" s="1">
        <v>478</v>
      </c>
      <c r="H8">
        <v>0</v>
      </c>
      <c r="I8" s="1">
        <v>0</v>
      </c>
      <c r="J8">
        <v>2850</v>
      </c>
      <c r="K8" s="1">
        <v>0.22</v>
      </c>
      <c r="L8">
        <v>30</v>
      </c>
      <c r="M8">
        <v>0</v>
      </c>
      <c r="N8" s="1" t="s">
        <v>10</v>
      </c>
      <c r="O8" s="1">
        <v>88</v>
      </c>
      <c r="P8">
        <f t="shared" si="1"/>
        <v>8.7999999999999995E-2</v>
      </c>
      <c r="Q8" t="s">
        <v>99</v>
      </c>
      <c r="R8" t="s">
        <v>94</v>
      </c>
      <c r="S8" t="s">
        <v>105</v>
      </c>
      <c r="U8">
        <f>88/2.5</f>
        <v>35.200000000000003</v>
      </c>
      <c r="Z8" t="s">
        <v>93</v>
      </c>
      <c r="AA8" s="1" t="s">
        <v>37</v>
      </c>
      <c r="AC8" t="s">
        <v>97</v>
      </c>
    </row>
    <row r="9" spans="1:29">
      <c r="A9" s="3" t="s">
        <v>16</v>
      </c>
      <c r="B9" s="1">
        <f t="shared" si="0"/>
        <v>1.2009999999999998</v>
      </c>
      <c r="C9" s="3">
        <v>478</v>
      </c>
      <c r="D9" s="2">
        <v>0</v>
      </c>
      <c r="E9" s="2">
        <v>0</v>
      </c>
      <c r="F9" s="3">
        <v>1.2009999999999998</v>
      </c>
      <c r="G9" s="3">
        <v>477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3"/>
      <c r="O9" s="2">
        <v>0</v>
      </c>
      <c r="P9">
        <f t="shared" si="1"/>
        <v>0</v>
      </c>
      <c r="Q9" s="2"/>
      <c r="R9" s="2"/>
      <c r="S9" s="2"/>
      <c r="AA9" s="3" t="s">
        <v>16</v>
      </c>
    </row>
    <row r="10" spans="1:29">
      <c r="A10" s="1" t="s">
        <v>4</v>
      </c>
      <c r="B10" s="1">
        <f t="shared" si="0"/>
        <v>1.2009999999999998</v>
      </c>
      <c r="C10" s="1">
        <v>477</v>
      </c>
      <c r="D10">
        <v>0</v>
      </c>
      <c r="E10" s="1">
        <v>0</v>
      </c>
      <c r="F10" s="1">
        <v>1.1439999999999999</v>
      </c>
      <c r="G10" s="1">
        <v>475</v>
      </c>
      <c r="H10">
        <v>0</v>
      </c>
      <c r="I10" s="1">
        <v>0.01</v>
      </c>
      <c r="J10">
        <v>2850</v>
      </c>
      <c r="K10" s="1">
        <v>0.22</v>
      </c>
      <c r="L10">
        <v>30</v>
      </c>
      <c r="M10">
        <v>0</v>
      </c>
      <c r="N10" s="1" t="s">
        <v>10</v>
      </c>
      <c r="O10" s="1">
        <v>57</v>
      </c>
      <c r="P10">
        <f t="shared" si="1"/>
        <v>5.7000000000000002E-2</v>
      </c>
      <c r="Q10" s="1" t="s">
        <v>100</v>
      </c>
      <c r="R10" t="s">
        <v>101</v>
      </c>
      <c r="S10" t="s">
        <v>102</v>
      </c>
      <c r="U10">
        <f>57/2.5</f>
        <v>22.8</v>
      </c>
      <c r="AA10" s="1" t="s">
        <v>4</v>
      </c>
      <c r="AC10" t="s">
        <v>95</v>
      </c>
    </row>
    <row r="11" spans="1:29">
      <c r="A11" s="3" t="s">
        <v>16</v>
      </c>
      <c r="B11" s="1">
        <f t="shared" si="0"/>
        <v>1.1439999999999999</v>
      </c>
      <c r="C11" s="3">
        <v>475</v>
      </c>
      <c r="D11" s="2">
        <v>0</v>
      </c>
      <c r="E11" s="2">
        <v>0</v>
      </c>
      <c r="F11" s="3">
        <v>1.1439999999999999</v>
      </c>
      <c r="G11" s="3">
        <v>474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3"/>
      <c r="O11" s="2">
        <v>0</v>
      </c>
      <c r="P11">
        <f t="shared" si="1"/>
        <v>0</v>
      </c>
      <c r="Q11" s="2"/>
      <c r="R11" s="2"/>
      <c r="S11" s="2"/>
      <c r="AA11" s="3" t="s">
        <v>16</v>
      </c>
    </row>
    <row r="12" spans="1:29">
      <c r="A12" s="1" t="s">
        <v>51</v>
      </c>
      <c r="B12" s="1">
        <f t="shared" si="0"/>
        <v>1.1439999999999999</v>
      </c>
      <c r="C12" s="1">
        <v>474</v>
      </c>
      <c r="D12">
        <v>0</v>
      </c>
      <c r="E12" s="1">
        <v>0</v>
      </c>
      <c r="F12" s="1">
        <v>1.0069999999999999</v>
      </c>
      <c r="G12" s="1">
        <v>468</v>
      </c>
      <c r="H12">
        <v>0</v>
      </c>
      <c r="I12" s="1">
        <v>0.01</v>
      </c>
      <c r="J12">
        <v>2850</v>
      </c>
      <c r="K12" s="1">
        <v>0.22</v>
      </c>
      <c r="L12">
        <v>30</v>
      </c>
      <c r="M12">
        <v>0</v>
      </c>
      <c r="N12" s="1" t="s">
        <v>10</v>
      </c>
      <c r="O12" s="1">
        <v>137</v>
      </c>
      <c r="P12">
        <f t="shared" si="1"/>
        <v>0.13700000000000001</v>
      </c>
      <c r="Q12" t="s">
        <v>100</v>
      </c>
      <c r="R12" t="s">
        <v>87</v>
      </c>
      <c r="S12" t="s">
        <v>106</v>
      </c>
      <c r="U12">
        <f>137/6</f>
        <v>22.833333333333332</v>
      </c>
      <c r="W12" t="s">
        <v>103</v>
      </c>
      <c r="Y12" t="s">
        <v>104</v>
      </c>
      <c r="AA12" s="1" t="s">
        <v>107</v>
      </c>
    </row>
    <row r="13" spans="1:29">
      <c r="A13" s="3" t="s">
        <v>16</v>
      </c>
      <c r="B13" s="1">
        <f t="shared" si="0"/>
        <v>1.0069999999999999</v>
      </c>
      <c r="C13" s="3">
        <v>468</v>
      </c>
      <c r="D13" s="2">
        <v>0</v>
      </c>
      <c r="E13" s="2">
        <v>0</v>
      </c>
      <c r="F13" s="1">
        <v>1.0069999999999999</v>
      </c>
      <c r="G13" s="3">
        <v>466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3"/>
      <c r="O13" s="2">
        <v>0</v>
      </c>
      <c r="P13">
        <f t="shared" si="1"/>
        <v>0</v>
      </c>
      <c r="AA13" s="3" t="s">
        <v>16</v>
      </c>
    </row>
    <row r="14" spans="1:29">
      <c r="A14" s="1" t="s">
        <v>15</v>
      </c>
      <c r="B14" s="1">
        <f t="shared" si="0"/>
        <v>1.0069999999999999</v>
      </c>
      <c r="C14" s="1">
        <v>466</v>
      </c>
      <c r="D14">
        <v>0</v>
      </c>
      <c r="E14">
        <v>0</v>
      </c>
      <c r="F14" s="1">
        <v>0.90699999999999992</v>
      </c>
      <c r="G14" s="1">
        <v>462.5</v>
      </c>
      <c r="H14">
        <v>0</v>
      </c>
      <c r="I14">
        <v>0.01</v>
      </c>
      <c r="J14" s="1">
        <v>2710</v>
      </c>
      <c r="K14" s="1">
        <v>0.52</v>
      </c>
      <c r="L14" s="1">
        <v>51</v>
      </c>
      <c r="M14">
        <v>0</v>
      </c>
      <c r="N14" s="1" t="s">
        <v>9</v>
      </c>
      <c r="O14" s="1">
        <v>100</v>
      </c>
      <c r="P14">
        <f t="shared" si="1"/>
        <v>0.1</v>
      </c>
      <c r="R14" t="s">
        <v>108</v>
      </c>
      <c r="AA14" s="1" t="s">
        <v>15</v>
      </c>
    </row>
    <row r="15" spans="1:29">
      <c r="A15" s="1" t="s">
        <v>14</v>
      </c>
      <c r="B15" s="1">
        <f t="shared" si="0"/>
        <v>0.90699999999999992</v>
      </c>
      <c r="C15" s="1">
        <v>462.5</v>
      </c>
      <c r="D15">
        <v>0</v>
      </c>
      <c r="E15">
        <v>0.01</v>
      </c>
      <c r="F15" s="1">
        <v>0.79699999999999993</v>
      </c>
      <c r="G15" s="1">
        <v>458.5</v>
      </c>
      <c r="H15">
        <v>0</v>
      </c>
      <c r="I15">
        <v>0.01</v>
      </c>
      <c r="J15" s="1">
        <v>2710</v>
      </c>
      <c r="K15" s="1">
        <v>0.52</v>
      </c>
      <c r="L15" s="1">
        <v>51</v>
      </c>
      <c r="M15">
        <v>0</v>
      </c>
      <c r="N15" s="1" t="s">
        <v>9</v>
      </c>
      <c r="O15" s="1">
        <v>110</v>
      </c>
      <c r="P15">
        <f t="shared" si="1"/>
        <v>0.11</v>
      </c>
      <c r="R15" t="s">
        <v>108</v>
      </c>
      <c r="AA15" s="1" t="s">
        <v>14</v>
      </c>
    </row>
    <row r="16" spans="1:29">
      <c r="A16" s="1" t="s">
        <v>13</v>
      </c>
      <c r="B16" s="1">
        <f t="shared" si="0"/>
        <v>0.79699999999999993</v>
      </c>
      <c r="C16" s="1">
        <v>458.5</v>
      </c>
      <c r="D16">
        <v>0</v>
      </c>
      <c r="E16">
        <v>0.01</v>
      </c>
      <c r="F16" s="1">
        <v>0.73699999999999999</v>
      </c>
      <c r="G16" s="1">
        <v>456.5</v>
      </c>
      <c r="H16">
        <v>0</v>
      </c>
      <c r="I16">
        <v>0</v>
      </c>
      <c r="J16" s="1">
        <v>2710</v>
      </c>
      <c r="K16" s="1">
        <v>0.52</v>
      </c>
      <c r="L16" s="1">
        <v>51</v>
      </c>
      <c r="M16">
        <v>0</v>
      </c>
      <c r="N16" s="1" t="s">
        <v>9</v>
      </c>
      <c r="O16" s="1">
        <v>60</v>
      </c>
      <c r="P16">
        <f t="shared" si="1"/>
        <v>0.06</v>
      </c>
      <c r="R16" t="s">
        <v>108</v>
      </c>
      <c r="AA16" s="1" t="s">
        <v>13</v>
      </c>
    </row>
    <row r="17" spans="1:27">
      <c r="A17" s="2" t="s">
        <v>16</v>
      </c>
      <c r="B17" s="1">
        <f t="shared" si="0"/>
        <v>0.73699999999999999</v>
      </c>
      <c r="C17" s="3">
        <v>456.5</v>
      </c>
      <c r="D17" s="2">
        <v>0</v>
      </c>
      <c r="E17" s="2">
        <v>0</v>
      </c>
      <c r="F17" s="1">
        <v>0.73699999999999999</v>
      </c>
      <c r="G17" s="3">
        <v>456</v>
      </c>
      <c r="H17" s="2">
        <v>0</v>
      </c>
      <c r="I17" s="2">
        <v>0.01</v>
      </c>
      <c r="J17" s="2">
        <v>0</v>
      </c>
      <c r="K17" s="2">
        <v>0</v>
      </c>
      <c r="L17" s="2">
        <v>0</v>
      </c>
      <c r="M17" s="2">
        <v>0</v>
      </c>
      <c r="N17" s="3"/>
      <c r="O17" s="2">
        <v>0</v>
      </c>
      <c r="P17">
        <f t="shared" si="1"/>
        <v>0</v>
      </c>
      <c r="AA17" s="2" t="s">
        <v>16</v>
      </c>
    </row>
    <row r="18" spans="1:27">
      <c r="A18" s="1" t="s">
        <v>34</v>
      </c>
      <c r="B18" s="1">
        <f t="shared" si="0"/>
        <v>0.73699999999999999</v>
      </c>
      <c r="C18" s="1">
        <v>456</v>
      </c>
      <c r="D18">
        <v>0</v>
      </c>
      <c r="E18">
        <v>0.01</v>
      </c>
      <c r="F18" s="1">
        <v>0.6</v>
      </c>
      <c r="G18" s="1">
        <v>453</v>
      </c>
      <c r="H18">
        <v>0</v>
      </c>
      <c r="I18">
        <v>0.1</v>
      </c>
      <c r="J18" s="1">
        <v>2710</v>
      </c>
      <c r="K18" s="1">
        <v>0.52</v>
      </c>
      <c r="L18" s="1">
        <v>51</v>
      </c>
      <c r="M18">
        <v>0</v>
      </c>
      <c r="N18" s="1" t="s">
        <v>9</v>
      </c>
      <c r="O18" s="1">
        <v>137</v>
      </c>
      <c r="P18">
        <f t="shared" si="1"/>
        <v>0.13700000000000001</v>
      </c>
      <c r="R18" t="s">
        <v>87</v>
      </c>
      <c r="AA18" s="1" t="s">
        <v>34</v>
      </c>
    </row>
    <row r="19" spans="1:27">
      <c r="A19" s="1" t="s">
        <v>36</v>
      </c>
      <c r="B19" s="1">
        <f t="shared" si="0"/>
        <v>0.6</v>
      </c>
      <c r="C19" s="1">
        <v>453</v>
      </c>
      <c r="D19">
        <v>0</v>
      </c>
      <c r="E19">
        <v>0.1</v>
      </c>
      <c r="F19" s="1">
        <v>0.3</v>
      </c>
      <c r="G19" s="1">
        <v>450.5</v>
      </c>
      <c r="H19">
        <v>0</v>
      </c>
      <c r="I19">
        <v>1</v>
      </c>
      <c r="J19">
        <v>2720</v>
      </c>
      <c r="K19">
        <v>0.51</v>
      </c>
      <c r="L19">
        <v>63</v>
      </c>
      <c r="M19">
        <v>0</v>
      </c>
      <c r="N19" s="1" t="s">
        <v>7</v>
      </c>
      <c r="O19" s="1">
        <v>300</v>
      </c>
      <c r="P19">
        <f t="shared" si="1"/>
        <v>0.3</v>
      </c>
      <c r="R19" t="s">
        <v>87</v>
      </c>
      <c r="AA19" s="1" t="s">
        <v>36</v>
      </c>
    </row>
    <row r="20" spans="1:27">
      <c r="A20" s="1" t="s">
        <v>35</v>
      </c>
      <c r="B20" s="1">
        <f>P20+B21</f>
        <v>0.3</v>
      </c>
      <c r="C20" s="1">
        <v>450.5</v>
      </c>
      <c r="D20">
        <v>0</v>
      </c>
      <c r="E20">
        <v>1</v>
      </c>
      <c r="F20" s="1">
        <v>0</v>
      </c>
      <c r="G20" s="1">
        <v>450</v>
      </c>
      <c r="H20">
        <v>0</v>
      </c>
      <c r="I20">
        <v>0.1</v>
      </c>
      <c r="J20">
        <v>2680</v>
      </c>
      <c r="K20">
        <v>0.39</v>
      </c>
      <c r="L20">
        <v>56</v>
      </c>
      <c r="M20">
        <v>0</v>
      </c>
      <c r="N20" s="1" t="s">
        <v>155</v>
      </c>
      <c r="O20" s="1">
        <v>300</v>
      </c>
      <c r="P20">
        <f t="shared" si="1"/>
        <v>0.3</v>
      </c>
      <c r="R20" t="s">
        <v>87</v>
      </c>
      <c r="AA20" s="1" t="s">
        <v>35</v>
      </c>
    </row>
    <row r="22" spans="1:27">
      <c r="F22">
        <f>F2-0.134</f>
        <v>1.5</v>
      </c>
    </row>
    <row r="23" spans="1:27">
      <c r="F23">
        <f t="shared" ref="F23:F39" si="2">F3-0.134</f>
        <v>1.4300000000000002</v>
      </c>
    </row>
    <row r="24" spans="1:27">
      <c r="F24">
        <f t="shared" si="2"/>
        <v>1.33</v>
      </c>
    </row>
    <row r="25" spans="1:27">
      <c r="F25">
        <f t="shared" si="2"/>
        <v>1.2799999999999998</v>
      </c>
    </row>
    <row r="26" spans="1:27">
      <c r="F26">
        <f t="shared" si="2"/>
        <v>1.2250000000000001</v>
      </c>
    </row>
    <row r="27" spans="1:27">
      <c r="F27">
        <f t="shared" si="2"/>
        <v>1.1549999999999998</v>
      </c>
    </row>
    <row r="28" spans="1:27">
      <c r="F28">
        <f t="shared" si="2"/>
        <v>1.0669999999999997</v>
      </c>
    </row>
    <row r="29" spans="1:27">
      <c r="F29">
        <f t="shared" si="2"/>
        <v>1.0669999999999997</v>
      </c>
    </row>
    <row r="30" spans="1:27">
      <c r="F30">
        <f t="shared" si="2"/>
        <v>1.0099999999999998</v>
      </c>
    </row>
    <row r="31" spans="1:27">
      <c r="F31">
        <f t="shared" si="2"/>
        <v>1.0099999999999998</v>
      </c>
    </row>
    <row r="32" spans="1:27">
      <c r="F32">
        <f t="shared" si="2"/>
        <v>0.87299999999999989</v>
      </c>
    </row>
    <row r="33" spans="6:6">
      <c r="F33">
        <f t="shared" si="2"/>
        <v>0.87299999999999989</v>
      </c>
    </row>
    <row r="34" spans="6:6">
      <c r="F34">
        <f t="shared" si="2"/>
        <v>0.77299999999999991</v>
      </c>
    </row>
    <row r="35" spans="6:6">
      <c r="F35">
        <f>F15-0.134</f>
        <v>0.66299999999999992</v>
      </c>
    </row>
    <row r="36" spans="6:6">
      <c r="F36">
        <f t="shared" si="2"/>
        <v>0.60299999999999998</v>
      </c>
    </row>
    <row r="37" spans="6:6">
      <c r="F37">
        <f t="shared" si="2"/>
        <v>0.60299999999999998</v>
      </c>
    </row>
    <row r="38" spans="6:6">
      <c r="F38">
        <f>F18-0.134</f>
        <v>0.46599999999999997</v>
      </c>
    </row>
    <row r="39" spans="6:6">
      <c r="F39">
        <f t="shared" si="2"/>
        <v>0.16599999999999998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topLeftCell="A3" zoomScale="125" zoomScaleNormal="125" zoomScalePageLayoutView="125" workbookViewId="0">
      <selection activeCell="O5" sqref="O5"/>
    </sheetView>
  </sheetViews>
  <sheetFormatPr baseColWidth="10" defaultRowHeight="15" x14ac:dyDescent="0"/>
  <sheetData>
    <row r="1" spans="1:27">
      <c r="A1" s="2" t="s">
        <v>17</v>
      </c>
      <c r="B1" s="2" t="s">
        <v>18</v>
      </c>
      <c r="C1" s="2" t="s">
        <v>19</v>
      </c>
      <c r="D1" s="2" t="s">
        <v>20</v>
      </c>
      <c r="E1" s="2" t="s">
        <v>21</v>
      </c>
      <c r="F1" s="2" t="s">
        <v>22</v>
      </c>
      <c r="G1" s="2" t="s">
        <v>23</v>
      </c>
      <c r="H1" s="2" t="s">
        <v>24</v>
      </c>
      <c r="I1" s="2" t="s">
        <v>25</v>
      </c>
      <c r="J1" s="2" t="s">
        <v>26</v>
      </c>
      <c r="K1" s="2" t="s">
        <v>28</v>
      </c>
      <c r="L1" s="2" t="s">
        <v>29</v>
      </c>
      <c r="M1" s="2" t="s">
        <v>27</v>
      </c>
      <c r="N1" s="2" t="s">
        <v>8</v>
      </c>
      <c r="O1" s="2" t="s">
        <v>54</v>
      </c>
      <c r="P1" s="2" t="s">
        <v>55</v>
      </c>
      <c r="Q1" s="2" t="s">
        <v>59</v>
      </c>
      <c r="R1" s="2" t="s">
        <v>53</v>
      </c>
      <c r="S1" s="2" t="s">
        <v>56</v>
      </c>
      <c r="T1" s="2" t="s">
        <v>52</v>
      </c>
      <c r="U1" s="5" t="s">
        <v>109</v>
      </c>
      <c r="V1" s="2" t="s">
        <v>61</v>
      </c>
      <c r="W1" s="2" t="s">
        <v>62</v>
      </c>
      <c r="X1" s="2" t="s">
        <v>67</v>
      </c>
      <c r="Y1" s="2" t="s">
        <v>69</v>
      </c>
      <c r="Z1" s="2" t="s">
        <v>66</v>
      </c>
      <c r="AA1" s="2" t="s">
        <v>17</v>
      </c>
    </row>
    <row r="2" spans="1:27">
      <c r="A2" t="s">
        <v>152</v>
      </c>
      <c r="B2" s="1">
        <f>P2+B3</f>
        <v>5.766</v>
      </c>
      <c r="C2">
        <v>550</v>
      </c>
      <c r="D2">
        <v>0</v>
      </c>
      <c r="E2" s="1">
        <v>0.01</v>
      </c>
      <c r="F2">
        <v>1.6760000000000002</v>
      </c>
      <c r="G2">
        <v>510</v>
      </c>
      <c r="H2">
        <v>0</v>
      </c>
      <c r="I2" s="1">
        <v>0.01</v>
      </c>
      <c r="J2" s="1">
        <v>2650</v>
      </c>
      <c r="K2" s="1">
        <v>0.27</v>
      </c>
      <c r="L2" s="1">
        <v>49</v>
      </c>
      <c r="M2" s="1">
        <v>0</v>
      </c>
      <c r="N2" t="s">
        <v>11</v>
      </c>
      <c r="O2" s="1">
        <v>4090</v>
      </c>
      <c r="P2">
        <f>O2/1000</f>
        <v>4.09</v>
      </c>
      <c r="Q2" s="1">
        <v>3000</v>
      </c>
      <c r="S2" t="s">
        <v>126</v>
      </c>
      <c r="U2" s="4">
        <f>O2/(C2-G2)</f>
        <v>102.25</v>
      </c>
      <c r="AA2" t="s">
        <v>38</v>
      </c>
    </row>
    <row r="3" spans="1:27">
      <c r="A3" t="s">
        <v>44</v>
      </c>
      <c r="B3" s="1">
        <f t="shared" ref="B3:B19" si="0">P3+B4</f>
        <v>1.6760000000000002</v>
      </c>
      <c r="C3">
        <v>510</v>
      </c>
      <c r="D3">
        <v>0</v>
      </c>
      <c r="E3" s="1">
        <v>0.01</v>
      </c>
      <c r="F3">
        <v>1.5660000000000001</v>
      </c>
      <c r="G3">
        <v>505</v>
      </c>
      <c r="H3">
        <v>0</v>
      </c>
      <c r="I3" s="1">
        <v>0.01</v>
      </c>
      <c r="J3">
        <v>2850</v>
      </c>
      <c r="K3" s="1">
        <v>0.22</v>
      </c>
      <c r="L3">
        <v>30</v>
      </c>
      <c r="M3" s="1">
        <v>0</v>
      </c>
      <c r="N3" t="s">
        <v>30</v>
      </c>
      <c r="O3">
        <v>110</v>
      </c>
      <c r="P3">
        <f t="shared" ref="P3:P19" si="1">O3/1000</f>
        <v>0.11</v>
      </c>
      <c r="Q3" t="s">
        <v>142</v>
      </c>
      <c r="U3" s="4">
        <f>O3/(C3-G3)</f>
        <v>22</v>
      </c>
      <c r="AA3" t="s">
        <v>44</v>
      </c>
    </row>
    <row r="4" spans="1:27">
      <c r="A4" s="1" t="s">
        <v>45</v>
      </c>
      <c r="B4" s="1">
        <f t="shared" si="0"/>
        <v>1.5660000000000001</v>
      </c>
      <c r="C4" s="1">
        <v>505</v>
      </c>
      <c r="D4">
        <v>0</v>
      </c>
      <c r="E4" s="1">
        <v>0.01</v>
      </c>
      <c r="F4" s="1">
        <v>1.3660000000000001</v>
      </c>
      <c r="G4" s="1">
        <v>494</v>
      </c>
      <c r="H4">
        <v>0</v>
      </c>
      <c r="I4" s="1">
        <v>0.01</v>
      </c>
      <c r="J4" s="1">
        <v>2650</v>
      </c>
      <c r="K4" s="1">
        <v>0.27</v>
      </c>
      <c r="L4" s="1">
        <v>49</v>
      </c>
      <c r="M4">
        <v>0</v>
      </c>
      <c r="N4" s="1" t="s">
        <v>11</v>
      </c>
      <c r="O4" s="1">
        <v>200</v>
      </c>
      <c r="P4">
        <f t="shared" si="1"/>
        <v>0.2</v>
      </c>
      <c r="Q4" t="s">
        <v>143</v>
      </c>
      <c r="S4" t="s">
        <v>149</v>
      </c>
      <c r="U4" s="4">
        <f>O4/(C4-G4)</f>
        <v>18.181818181818183</v>
      </c>
      <c r="AA4" s="1" t="s">
        <v>45</v>
      </c>
    </row>
    <row r="5" spans="1:27">
      <c r="A5" s="1" t="s">
        <v>48</v>
      </c>
      <c r="B5" s="1">
        <f t="shared" si="0"/>
        <v>1.3660000000000001</v>
      </c>
      <c r="C5" s="1">
        <v>494</v>
      </c>
      <c r="D5">
        <v>0</v>
      </c>
      <c r="E5" s="1">
        <v>0.01</v>
      </c>
      <c r="F5" s="1">
        <v>1.3010000000000002</v>
      </c>
      <c r="G5" s="1">
        <v>490</v>
      </c>
      <c r="H5">
        <v>0</v>
      </c>
      <c r="I5" s="1">
        <v>0.01</v>
      </c>
      <c r="J5" s="1">
        <v>2850</v>
      </c>
      <c r="K5" s="1">
        <v>0.22</v>
      </c>
      <c r="L5" s="1">
        <v>30</v>
      </c>
      <c r="M5">
        <v>0</v>
      </c>
      <c r="N5" s="1" t="s">
        <v>30</v>
      </c>
      <c r="O5" s="1">
        <v>65</v>
      </c>
      <c r="P5">
        <f t="shared" si="1"/>
        <v>6.5000000000000002E-2</v>
      </c>
      <c r="Q5" t="s">
        <v>144</v>
      </c>
      <c r="S5" t="s">
        <v>148</v>
      </c>
      <c r="U5" s="4">
        <f t="shared" ref="U5:U19" si="2">O5/(C5-G5)</f>
        <v>16.25</v>
      </c>
      <c r="AA5" s="1" t="s">
        <v>48</v>
      </c>
    </row>
    <row r="6" spans="1:27">
      <c r="A6" s="1" t="s">
        <v>49</v>
      </c>
      <c r="B6" s="1">
        <f t="shared" si="0"/>
        <v>1.3010000000000002</v>
      </c>
      <c r="C6" s="1">
        <v>490</v>
      </c>
      <c r="D6">
        <v>0</v>
      </c>
      <c r="E6" s="1">
        <v>0.01</v>
      </c>
      <c r="F6" s="1">
        <v>1.2310000000000001</v>
      </c>
      <c r="G6" s="1">
        <v>485</v>
      </c>
      <c r="H6">
        <v>0</v>
      </c>
      <c r="I6" s="1">
        <v>0.01</v>
      </c>
      <c r="J6" s="1">
        <v>2710</v>
      </c>
      <c r="K6" s="1">
        <v>0.52</v>
      </c>
      <c r="L6" s="1">
        <v>51</v>
      </c>
      <c r="M6">
        <v>0</v>
      </c>
      <c r="N6" s="1" t="s">
        <v>9</v>
      </c>
      <c r="O6" s="1">
        <v>70</v>
      </c>
      <c r="P6">
        <f t="shared" si="1"/>
        <v>7.0000000000000007E-2</v>
      </c>
      <c r="Q6" t="s">
        <v>145</v>
      </c>
      <c r="U6" s="4">
        <f t="shared" si="2"/>
        <v>14</v>
      </c>
      <c r="AA6" s="1" t="s">
        <v>49</v>
      </c>
    </row>
    <row r="7" spans="1:27">
      <c r="A7" s="1" t="s">
        <v>32</v>
      </c>
      <c r="B7" s="1">
        <f t="shared" si="0"/>
        <v>1.2310000000000001</v>
      </c>
      <c r="C7" s="1">
        <v>485</v>
      </c>
      <c r="D7">
        <v>0</v>
      </c>
      <c r="E7" s="1">
        <v>0.01</v>
      </c>
      <c r="F7" s="1">
        <v>1.161</v>
      </c>
      <c r="G7" s="1">
        <v>480</v>
      </c>
      <c r="H7">
        <v>0</v>
      </c>
      <c r="I7" s="1">
        <v>0.01</v>
      </c>
      <c r="J7">
        <v>2850</v>
      </c>
      <c r="K7" s="1">
        <v>0.22</v>
      </c>
      <c r="L7">
        <v>30</v>
      </c>
      <c r="M7">
        <v>0</v>
      </c>
      <c r="N7" s="1" t="s">
        <v>10</v>
      </c>
      <c r="O7" s="1">
        <v>70</v>
      </c>
      <c r="P7">
        <f t="shared" si="1"/>
        <v>7.0000000000000007E-2</v>
      </c>
      <c r="Q7" t="s">
        <v>146</v>
      </c>
      <c r="U7" s="4">
        <f t="shared" si="2"/>
        <v>14</v>
      </c>
      <c r="AA7" s="1" t="s">
        <v>32</v>
      </c>
    </row>
    <row r="8" spans="1:27">
      <c r="A8" s="1" t="s">
        <v>50</v>
      </c>
      <c r="B8" s="1">
        <f t="shared" si="0"/>
        <v>1.161</v>
      </c>
      <c r="C8" s="1">
        <v>480</v>
      </c>
      <c r="D8">
        <v>0</v>
      </c>
      <c r="E8" s="1">
        <v>0.01</v>
      </c>
      <c r="F8" s="1">
        <v>1.0469999999999999</v>
      </c>
      <c r="G8" s="1">
        <v>475</v>
      </c>
      <c r="H8">
        <v>0</v>
      </c>
      <c r="I8" s="1">
        <v>0.01</v>
      </c>
      <c r="J8">
        <v>2850</v>
      </c>
      <c r="K8" s="1">
        <v>0.22</v>
      </c>
      <c r="L8">
        <v>30</v>
      </c>
      <c r="M8">
        <v>0</v>
      </c>
      <c r="N8" s="1" t="s">
        <v>10</v>
      </c>
      <c r="O8" s="1">
        <v>114</v>
      </c>
      <c r="P8">
        <f t="shared" si="1"/>
        <v>0.114</v>
      </c>
      <c r="Q8" t="s">
        <v>151</v>
      </c>
      <c r="U8" s="4">
        <f t="shared" si="2"/>
        <v>22.8</v>
      </c>
      <c r="AA8" s="1" t="s">
        <v>50</v>
      </c>
    </row>
    <row r="9" spans="1:27">
      <c r="A9" s="3" t="s">
        <v>16</v>
      </c>
      <c r="B9" s="3">
        <f t="shared" si="0"/>
        <v>1.0469999999999999</v>
      </c>
      <c r="C9" s="3">
        <v>475</v>
      </c>
      <c r="D9" s="2">
        <v>0</v>
      </c>
      <c r="E9" s="2">
        <v>0</v>
      </c>
      <c r="F9" s="2">
        <v>1.0469999999999999</v>
      </c>
      <c r="G9" s="3">
        <v>474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3"/>
      <c r="O9" s="3">
        <v>0</v>
      </c>
      <c r="P9">
        <f t="shared" si="1"/>
        <v>0</v>
      </c>
      <c r="U9" s="4"/>
      <c r="AA9" s="1"/>
    </row>
    <row r="10" spans="1:27">
      <c r="A10" s="1" t="s">
        <v>51</v>
      </c>
      <c r="B10" s="1">
        <f t="shared" si="0"/>
        <v>1.0469999999999999</v>
      </c>
      <c r="C10" s="1">
        <v>474</v>
      </c>
      <c r="D10">
        <v>0</v>
      </c>
      <c r="E10" s="1">
        <v>0.01</v>
      </c>
      <c r="F10">
        <v>0.90999999999999992</v>
      </c>
      <c r="G10" s="1">
        <v>468</v>
      </c>
      <c r="H10">
        <v>0</v>
      </c>
      <c r="I10">
        <v>0</v>
      </c>
      <c r="J10">
        <v>2850</v>
      </c>
      <c r="K10">
        <v>0.22</v>
      </c>
      <c r="L10">
        <v>30</v>
      </c>
      <c r="M10">
        <v>0</v>
      </c>
      <c r="N10" s="1" t="s">
        <v>10</v>
      </c>
      <c r="O10" s="1">
        <v>137</v>
      </c>
      <c r="P10">
        <f t="shared" si="1"/>
        <v>0.13700000000000001</v>
      </c>
      <c r="Q10" t="s">
        <v>147</v>
      </c>
      <c r="U10" s="4">
        <f t="shared" si="2"/>
        <v>22.833333333333332</v>
      </c>
      <c r="AA10" s="1" t="s">
        <v>51</v>
      </c>
    </row>
    <row r="11" spans="1:27">
      <c r="A11" s="3" t="s">
        <v>16</v>
      </c>
      <c r="B11" s="3">
        <f t="shared" si="0"/>
        <v>0.90999999999999992</v>
      </c>
      <c r="C11" s="3">
        <v>468</v>
      </c>
      <c r="D11" s="2">
        <v>0</v>
      </c>
      <c r="E11" s="2">
        <v>0</v>
      </c>
      <c r="F11" s="2">
        <v>0.90999999999999992</v>
      </c>
      <c r="G11" s="3">
        <v>466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3"/>
      <c r="O11" s="3">
        <v>0</v>
      </c>
      <c r="P11">
        <f t="shared" si="1"/>
        <v>0</v>
      </c>
      <c r="U11" s="4">
        <f t="shared" si="2"/>
        <v>0</v>
      </c>
      <c r="AA11" s="3" t="s">
        <v>16</v>
      </c>
    </row>
    <row r="12" spans="1:27">
      <c r="A12" s="1" t="s">
        <v>15</v>
      </c>
      <c r="B12" s="1">
        <f t="shared" si="0"/>
        <v>0.90999999999999992</v>
      </c>
      <c r="C12" s="1">
        <v>466</v>
      </c>
      <c r="D12">
        <v>0</v>
      </c>
      <c r="E12">
        <v>0</v>
      </c>
      <c r="F12" s="1">
        <v>0.80999999999999994</v>
      </c>
      <c r="G12" s="1">
        <v>462.5</v>
      </c>
      <c r="H12">
        <v>0</v>
      </c>
      <c r="I12">
        <v>0.01</v>
      </c>
      <c r="J12">
        <v>2710</v>
      </c>
      <c r="K12">
        <v>0.52</v>
      </c>
      <c r="L12">
        <v>51</v>
      </c>
      <c r="M12">
        <v>0</v>
      </c>
      <c r="N12" s="1" t="s">
        <v>9</v>
      </c>
      <c r="O12" s="1">
        <v>100</v>
      </c>
      <c r="P12">
        <f t="shared" si="1"/>
        <v>0.1</v>
      </c>
      <c r="U12" s="4">
        <f t="shared" si="2"/>
        <v>28.571428571428573</v>
      </c>
      <c r="AA12" s="1" t="s">
        <v>15</v>
      </c>
    </row>
    <row r="13" spans="1:27">
      <c r="A13" s="1" t="s">
        <v>14</v>
      </c>
      <c r="B13" s="1">
        <f t="shared" si="0"/>
        <v>0.80999999999999994</v>
      </c>
      <c r="C13" s="1">
        <v>462.5</v>
      </c>
      <c r="D13">
        <v>0</v>
      </c>
      <c r="E13">
        <v>0.01</v>
      </c>
      <c r="F13">
        <v>0.7</v>
      </c>
      <c r="G13" s="1">
        <v>458.5</v>
      </c>
      <c r="H13">
        <v>0</v>
      </c>
      <c r="I13">
        <v>0.01</v>
      </c>
      <c r="J13">
        <v>2710</v>
      </c>
      <c r="K13">
        <v>0.52</v>
      </c>
      <c r="L13">
        <v>51</v>
      </c>
      <c r="M13">
        <v>0</v>
      </c>
      <c r="N13" s="1" t="s">
        <v>9</v>
      </c>
      <c r="O13" s="1">
        <v>110</v>
      </c>
      <c r="P13">
        <f t="shared" si="1"/>
        <v>0.11</v>
      </c>
      <c r="U13" s="4">
        <f t="shared" si="2"/>
        <v>27.5</v>
      </c>
      <c r="AA13" s="1" t="s">
        <v>14</v>
      </c>
    </row>
    <row r="14" spans="1:27">
      <c r="A14" s="1" t="s">
        <v>13</v>
      </c>
      <c r="B14" s="1">
        <f t="shared" si="0"/>
        <v>0.7</v>
      </c>
      <c r="C14" s="1">
        <v>458.5</v>
      </c>
      <c r="D14">
        <v>0</v>
      </c>
      <c r="E14">
        <v>0.01</v>
      </c>
      <c r="F14">
        <v>0.64</v>
      </c>
      <c r="G14" s="1">
        <v>456.5</v>
      </c>
      <c r="H14">
        <v>0</v>
      </c>
      <c r="I14">
        <v>0</v>
      </c>
      <c r="J14">
        <v>2710</v>
      </c>
      <c r="K14">
        <v>0.52</v>
      </c>
      <c r="L14">
        <v>51</v>
      </c>
      <c r="M14">
        <v>0</v>
      </c>
      <c r="N14" s="1" t="s">
        <v>9</v>
      </c>
      <c r="O14" s="1">
        <v>60</v>
      </c>
      <c r="P14">
        <f t="shared" si="1"/>
        <v>0.06</v>
      </c>
      <c r="U14" s="4">
        <f t="shared" si="2"/>
        <v>30</v>
      </c>
      <c r="AA14" s="1" t="s">
        <v>13</v>
      </c>
    </row>
    <row r="15" spans="1:27">
      <c r="A15" s="2" t="s">
        <v>16</v>
      </c>
      <c r="B15" s="3">
        <f t="shared" si="0"/>
        <v>0.64</v>
      </c>
      <c r="C15" s="3">
        <v>456.5</v>
      </c>
      <c r="D15" s="2">
        <v>0</v>
      </c>
      <c r="E15" s="2">
        <v>0</v>
      </c>
      <c r="F15" s="2">
        <v>0.64</v>
      </c>
      <c r="G15" s="3">
        <v>456</v>
      </c>
      <c r="H15" s="2">
        <v>0</v>
      </c>
      <c r="I15" s="2">
        <v>0.01</v>
      </c>
      <c r="J15" s="2">
        <v>0</v>
      </c>
      <c r="K15" s="2">
        <v>0</v>
      </c>
      <c r="L15" s="2">
        <v>0</v>
      </c>
      <c r="M15" s="2">
        <v>0</v>
      </c>
      <c r="N15" s="3"/>
      <c r="O15" s="3">
        <v>0</v>
      </c>
      <c r="P15">
        <f t="shared" si="1"/>
        <v>0</v>
      </c>
      <c r="U15" s="4">
        <f t="shared" si="2"/>
        <v>0</v>
      </c>
      <c r="AA15" s="2" t="s">
        <v>16</v>
      </c>
    </row>
    <row r="16" spans="1:27">
      <c r="A16" s="1" t="s">
        <v>33</v>
      </c>
      <c r="B16" s="1">
        <f t="shared" si="0"/>
        <v>0.64</v>
      </c>
      <c r="C16" s="1">
        <v>456</v>
      </c>
      <c r="D16" s="2">
        <v>0</v>
      </c>
      <c r="E16">
        <v>0.01</v>
      </c>
      <c r="F16" s="2">
        <v>0.625</v>
      </c>
      <c r="G16" s="1">
        <v>455</v>
      </c>
      <c r="I16">
        <v>0.1</v>
      </c>
      <c r="J16">
        <v>2710</v>
      </c>
      <c r="K16">
        <v>0.52</v>
      </c>
      <c r="L16">
        <v>51</v>
      </c>
      <c r="M16">
        <v>0</v>
      </c>
      <c r="N16" s="1" t="s">
        <v>9</v>
      </c>
      <c r="O16" s="1">
        <v>15</v>
      </c>
      <c r="P16">
        <f t="shared" si="1"/>
        <v>1.4999999999999999E-2</v>
      </c>
      <c r="U16" s="4">
        <f t="shared" si="2"/>
        <v>15</v>
      </c>
      <c r="AA16" s="1" t="s">
        <v>33</v>
      </c>
    </row>
    <row r="17" spans="1:28">
      <c r="A17" s="1" t="s">
        <v>34</v>
      </c>
      <c r="B17" s="1">
        <f t="shared" si="0"/>
        <v>0.625</v>
      </c>
      <c r="C17" s="1">
        <v>455</v>
      </c>
      <c r="D17">
        <v>0</v>
      </c>
      <c r="E17">
        <v>0.1</v>
      </c>
      <c r="F17" s="1">
        <v>0.6</v>
      </c>
      <c r="G17" s="1">
        <v>453</v>
      </c>
      <c r="H17">
        <v>0</v>
      </c>
      <c r="I17">
        <v>0.1</v>
      </c>
      <c r="J17">
        <v>2710</v>
      </c>
      <c r="K17">
        <v>0.52</v>
      </c>
      <c r="L17">
        <v>51</v>
      </c>
      <c r="M17">
        <v>0</v>
      </c>
      <c r="N17" s="1" t="s">
        <v>9</v>
      </c>
      <c r="O17" s="1">
        <v>25</v>
      </c>
      <c r="P17">
        <f t="shared" si="1"/>
        <v>2.5000000000000001E-2</v>
      </c>
      <c r="U17" s="4">
        <f t="shared" si="2"/>
        <v>12.5</v>
      </c>
      <c r="AA17" s="1" t="s">
        <v>34</v>
      </c>
    </row>
    <row r="18" spans="1:28">
      <c r="A18" s="1" t="s">
        <v>36</v>
      </c>
      <c r="B18" s="1">
        <f t="shared" si="0"/>
        <v>0.6</v>
      </c>
      <c r="C18" s="1">
        <v>453</v>
      </c>
      <c r="D18">
        <v>0</v>
      </c>
      <c r="E18">
        <v>0.1</v>
      </c>
      <c r="F18">
        <v>0.3</v>
      </c>
      <c r="G18" s="1">
        <v>450.5</v>
      </c>
      <c r="H18">
        <v>0</v>
      </c>
      <c r="I18">
        <v>1</v>
      </c>
      <c r="J18">
        <v>2720</v>
      </c>
      <c r="K18">
        <v>0.51</v>
      </c>
      <c r="L18">
        <v>63</v>
      </c>
      <c r="M18">
        <v>0</v>
      </c>
      <c r="N18" s="1" t="s">
        <v>7</v>
      </c>
      <c r="O18" s="1">
        <v>300</v>
      </c>
      <c r="P18">
        <f t="shared" si="1"/>
        <v>0.3</v>
      </c>
      <c r="U18" s="4">
        <f t="shared" si="2"/>
        <v>120</v>
      </c>
      <c r="AA18" s="1" t="s">
        <v>36</v>
      </c>
    </row>
    <row r="19" spans="1:28">
      <c r="A19" s="1" t="s">
        <v>35</v>
      </c>
      <c r="B19" s="1">
        <f t="shared" si="0"/>
        <v>0.3</v>
      </c>
      <c r="C19" s="1">
        <v>450.5</v>
      </c>
      <c r="D19">
        <v>0</v>
      </c>
      <c r="E19">
        <v>1</v>
      </c>
      <c r="F19" s="1">
        <v>0</v>
      </c>
      <c r="G19" s="1">
        <v>450</v>
      </c>
      <c r="H19">
        <v>0</v>
      </c>
      <c r="I19">
        <v>0.1</v>
      </c>
      <c r="J19">
        <v>2680</v>
      </c>
      <c r="K19">
        <v>0.39</v>
      </c>
      <c r="L19">
        <v>56</v>
      </c>
      <c r="M19">
        <v>0</v>
      </c>
      <c r="N19" s="1" t="s">
        <v>153</v>
      </c>
      <c r="O19" s="1">
        <v>300</v>
      </c>
      <c r="P19">
        <f t="shared" si="1"/>
        <v>0.3</v>
      </c>
      <c r="U19" s="4">
        <f t="shared" si="2"/>
        <v>600</v>
      </c>
      <c r="AA19" s="1" t="s">
        <v>35</v>
      </c>
    </row>
    <row r="22" spans="1:28">
      <c r="A22" t="s">
        <v>39</v>
      </c>
      <c r="C22">
        <v>530</v>
      </c>
      <c r="D22">
        <v>0</v>
      </c>
      <c r="E22" s="1">
        <v>0.01</v>
      </c>
      <c r="G22">
        <v>525</v>
      </c>
      <c r="H22">
        <v>0</v>
      </c>
      <c r="I22" s="1">
        <v>0.01</v>
      </c>
      <c r="J22" s="1">
        <v>2800</v>
      </c>
      <c r="K22" s="1">
        <v>0.2</v>
      </c>
      <c r="L22">
        <v>50</v>
      </c>
      <c r="N22" t="s">
        <v>30</v>
      </c>
      <c r="O22" s="1">
        <v>50</v>
      </c>
      <c r="P22" t="s">
        <v>47</v>
      </c>
      <c r="Q22" s="1">
        <v>50</v>
      </c>
      <c r="S22" t="s">
        <v>130</v>
      </c>
      <c r="U22" s="4">
        <f>O22/(C22-G22)</f>
        <v>10</v>
      </c>
      <c r="AA22" t="s">
        <v>39</v>
      </c>
      <c r="AB22" t="s">
        <v>150</v>
      </c>
    </row>
    <row r="23" spans="1:28">
      <c r="A23" s="1" t="s">
        <v>40</v>
      </c>
      <c r="B23" s="1">
        <v>4.1289999999999996</v>
      </c>
      <c r="C23" s="1">
        <v>525</v>
      </c>
      <c r="D23">
        <v>0</v>
      </c>
      <c r="E23" s="1">
        <v>0.01</v>
      </c>
      <c r="F23" s="1">
        <v>4.1289999999999996</v>
      </c>
      <c r="G23" s="1">
        <v>522</v>
      </c>
      <c r="H23">
        <v>0</v>
      </c>
      <c r="I23" s="1">
        <v>0.01</v>
      </c>
      <c r="J23" s="1">
        <v>0</v>
      </c>
      <c r="K23" s="1">
        <v>0</v>
      </c>
      <c r="L23" s="1">
        <v>0</v>
      </c>
      <c r="N23" t="s">
        <v>7</v>
      </c>
      <c r="O23" s="1">
        <v>50</v>
      </c>
      <c r="Q23" s="1">
        <v>50</v>
      </c>
      <c r="S23" t="s">
        <v>139</v>
      </c>
      <c r="U23" s="4">
        <f>O23/(C23-G23)</f>
        <v>16.666666666666668</v>
      </c>
      <c r="AA23" s="1" t="s">
        <v>40</v>
      </c>
      <c r="AB23" t="s">
        <v>150</v>
      </c>
    </row>
    <row r="24" spans="1:28">
      <c r="A24" t="s">
        <v>41</v>
      </c>
      <c r="C24">
        <v>522</v>
      </c>
      <c r="D24">
        <v>0</v>
      </c>
      <c r="E24" s="1">
        <v>0.01</v>
      </c>
      <c r="G24">
        <v>518</v>
      </c>
      <c r="H24">
        <v>0</v>
      </c>
      <c r="I24" s="1">
        <v>0.01</v>
      </c>
      <c r="J24">
        <v>2700</v>
      </c>
      <c r="K24">
        <v>0.5</v>
      </c>
      <c r="L24">
        <v>60</v>
      </c>
      <c r="N24" t="s">
        <v>46</v>
      </c>
      <c r="O24">
        <v>300</v>
      </c>
      <c r="Q24">
        <v>300</v>
      </c>
      <c r="U24" s="4">
        <f>O24/(C24-G24)</f>
        <v>75</v>
      </c>
      <c r="AA24" t="s">
        <v>41</v>
      </c>
      <c r="AB24" t="s">
        <v>150</v>
      </c>
    </row>
    <row r="25" spans="1:28">
      <c r="A25" t="s">
        <v>42</v>
      </c>
      <c r="C25">
        <v>518</v>
      </c>
      <c r="D25">
        <v>0</v>
      </c>
      <c r="E25" s="1">
        <v>0.01</v>
      </c>
      <c r="G25">
        <v>515</v>
      </c>
      <c r="H25">
        <v>0</v>
      </c>
      <c r="I25" s="1">
        <v>0.01</v>
      </c>
      <c r="J25">
        <v>2800</v>
      </c>
      <c r="K25" s="1">
        <v>0.2</v>
      </c>
      <c r="L25">
        <v>50</v>
      </c>
      <c r="N25" t="s">
        <v>30</v>
      </c>
      <c r="O25">
        <v>565</v>
      </c>
      <c r="Q25" t="s">
        <v>140</v>
      </c>
      <c r="S25">
        <v>-518</v>
      </c>
      <c r="U25" s="4">
        <f>O25/(C25-G25)</f>
        <v>188.33333333333334</v>
      </c>
      <c r="AA25" t="s">
        <v>42</v>
      </c>
      <c r="AB25" t="s">
        <v>150</v>
      </c>
    </row>
    <row r="26" spans="1:28">
      <c r="A26" t="s">
        <v>43</v>
      </c>
      <c r="C26" s="1">
        <v>515</v>
      </c>
      <c r="D26">
        <v>0</v>
      </c>
      <c r="E26" s="1">
        <v>0.01</v>
      </c>
      <c r="G26" s="1">
        <v>510</v>
      </c>
      <c r="H26">
        <v>0</v>
      </c>
      <c r="I26" s="1">
        <v>0.01</v>
      </c>
      <c r="J26" s="1">
        <v>2700</v>
      </c>
      <c r="K26" s="1">
        <v>0.4</v>
      </c>
      <c r="L26" s="1">
        <v>60</v>
      </c>
      <c r="N26" t="s">
        <v>11</v>
      </c>
      <c r="O26" s="1">
        <v>125</v>
      </c>
      <c r="Q26" t="s">
        <v>141</v>
      </c>
      <c r="U26" s="4">
        <f>O26/(C26-G26)</f>
        <v>25</v>
      </c>
      <c r="W26" s="2" t="s">
        <v>17</v>
      </c>
      <c r="X26" s="2" t="s">
        <v>56</v>
      </c>
      <c r="AA26" t="s">
        <v>43</v>
      </c>
      <c r="AB26" t="s">
        <v>150</v>
      </c>
    </row>
    <row r="28" spans="1:28">
      <c r="A28" s="1" t="s">
        <v>5</v>
      </c>
      <c r="B28" s="1">
        <f t="shared" ref="B28:B33" si="3">P28+B29</f>
        <v>0.35200000000000004</v>
      </c>
      <c r="C28" s="1">
        <v>485</v>
      </c>
      <c r="D28">
        <v>0</v>
      </c>
      <c r="E28" s="1">
        <v>0</v>
      </c>
      <c r="F28" s="1">
        <v>1.2889999999999999</v>
      </c>
      <c r="G28" s="1">
        <v>480</v>
      </c>
      <c r="H28">
        <v>0</v>
      </c>
      <c r="I28" s="1">
        <v>0.01</v>
      </c>
      <c r="J28">
        <v>2800</v>
      </c>
      <c r="K28" s="1">
        <v>0.2</v>
      </c>
      <c r="L28">
        <v>50</v>
      </c>
      <c r="M28">
        <v>0</v>
      </c>
      <c r="N28" s="1" t="s">
        <v>10</v>
      </c>
      <c r="O28" s="1">
        <v>70</v>
      </c>
      <c r="P28">
        <f t="shared" ref="P28:P33" si="4">O28/1000</f>
        <v>7.0000000000000007E-2</v>
      </c>
      <c r="Q28" t="s">
        <v>98</v>
      </c>
      <c r="R28" t="s">
        <v>57</v>
      </c>
      <c r="S28" t="s">
        <v>96</v>
      </c>
      <c r="U28">
        <f>70/5</f>
        <v>14</v>
      </c>
      <c r="Z28" t="s">
        <v>68</v>
      </c>
      <c r="AA28" s="1" t="s">
        <v>91</v>
      </c>
    </row>
    <row r="29" spans="1:28">
      <c r="A29" s="1" t="s">
        <v>37</v>
      </c>
      <c r="B29" s="1">
        <f t="shared" si="3"/>
        <v>0.28200000000000003</v>
      </c>
      <c r="C29" s="1">
        <v>480</v>
      </c>
      <c r="D29">
        <v>0</v>
      </c>
      <c r="E29" s="1">
        <v>0.01</v>
      </c>
      <c r="F29" s="1">
        <v>1.2009999999999998</v>
      </c>
      <c r="G29" s="1">
        <v>478</v>
      </c>
      <c r="H29">
        <v>0</v>
      </c>
      <c r="I29" s="1">
        <v>0.01</v>
      </c>
      <c r="J29">
        <v>2800</v>
      </c>
      <c r="K29" s="1">
        <v>0.2</v>
      </c>
      <c r="L29">
        <v>50</v>
      </c>
      <c r="M29">
        <v>0</v>
      </c>
      <c r="N29" s="1" t="s">
        <v>10</v>
      </c>
      <c r="O29" s="1">
        <v>88</v>
      </c>
      <c r="P29">
        <f t="shared" si="4"/>
        <v>8.7999999999999995E-2</v>
      </c>
      <c r="Q29" t="s">
        <v>99</v>
      </c>
      <c r="R29" t="s">
        <v>94</v>
      </c>
      <c r="S29" t="s">
        <v>105</v>
      </c>
      <c r="U29">
        <f>88/2.5</f>
        <v>35.200000000000003</v>
      </c>
      <c r="Z29" t="s">
        <v>93</v>
      </c>
      <c r="AA29" s="1" t="s">
        <v>37</v>
      </c>
    </row>
    <row r="30" spans="1:28">
      <c r="A30" s="3" t="s">
        <v>16</v>
      </c>
      <c r="B30" s="1">
        <f t="shared" si="3"/>
        <v>0.19400000000000001</v>
      </c>
      <c r="C30" s="3">
        <v>478</v>
      </c>
      <c r="D30" s="2">
        <v>0</v>
      </c>
      <c r="E30" s="2">
        <v>0</v>
      </c>
      <c r="F30" s="3">
        <v>1.2009999999999998</v>
      </c>
      <c r="G30" s="3">
        <v>477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3"/>
      <c r="O30" s="2">
        <v>0</v>
      </c>
      <c r="P30">
        <f t="shared" si="4"/>
        <v>0</v>
      </c>
      <c r="Q30" s="2"/>
      <c r="R30" s="2"/>
      <c r="S30" s="2"/>
      <c r="AA30" s="3" t="s">
        <v>16</v>
      </c>
    </row>
    <row r="31" spans="1:28">
      <c r="A31" s="1" t="s">
        <v>4</v>
      </c>
      <c r="B31" s="1">
        <f t="shared" si="3"/>
        <v>0.19400000000000001</v>
      </c>
      <c r="C31" s="1">
        <v>477</v>
      </c>
      <c r="D31">
        <v>0</v>
      </c>
      <c r="E31" s="1">
        <v>0.01</v>
      </c>
      <c r="F31" s="1">
        <v>1.1439999999999999</v>
      </c>
      <c r="G31" s="1">
        <v>475</v>
      </c>
      <c r="H31">
        <v>0</v>
      </c>
      <c r="I31" s="1">
        <v>0.01</v>
      </c>
      <c r="J31">
        <v>2800</v>
      </c>
      <c r="K31" s="1">
        <v>0.2</v>
      </c>
      <c r="L31">
        <v>50</v>
      </c>
      <c r="M31">
        <v>0</v>
      </c>
      <c r="N31" s="1" t="s">
        <v>10</v>
      </c>
      <c r="O31" s="1">
        <v>57</v>
      </c>
      <c r="P31">
        <f t="shared" si="4"/>
        <v>5.7000000000000002E-2</v>
      </c>
      <c r="Q31" s="1" t="s">
        <v>100</v>
      </c>
      <c r="R31" t="s">
        <v>101</v>
      </c>
      <c r="S31" t="s">
        <v>102</v>
      </c>
      <c r="U31">
        <f>57/2.5</f>
        <v>22.8</v>
      </c>
      <c r="AA31" s="1" t="s">
        <v>4</v>
      </c>
    </row>
    <row r="32" spans="1:28">
      <c r="A32" s="3" t="s">
        <v>16</v>
      </c>
      <c r="B32" s="1">
        <f t="shared" si="3"/>
        <v>0.13700000000000001</v>
      </c>
      <c r="C32" s="3">
        <v>475</v>
      </c>
      <c r="D32" s="2">
        <v>0</v>
      </c>
      <c r="E32" s="2">
        <v>0</v>
      </c>
      <c r="F32" s="3">
        <v>1.1439999999999999</v>
      </c>
      <c r="G32" s="3">
        <v>474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3"/>
      <c r="O32" s="2">
        <v>0</v>
      </c>
      <c r="P32">
        <f t="shared" si="4"/>
        <v>0</v>
      </c>
      <c r="Q32" s="2"/>
      <c r="R32" s="2"/>
      <c r="S32" s="2"/>
      <c r="AA32" s="3" t="s">
        <v>16</v>
      </c>
    </row>
    <row r="33" spans="1:27">
      <c r="A33" s="1" t="s">
        <v>51</v>
      </c>
      <c r="B33" s="1">
        <f t="shared" si="3"/>
        <v>0.13700000000000001</v>
      </c>
      <c r="C33" s="1">
        <v>474</v>
      </c>
      <c r="D33">
        <v>0</v>
      </c>
      <c r="E33" s="1">
        <v>0.01</v>
      </c>
      <c r="F33" s="1">
        <v>1.0069999999999999</v>
      </c>
      <c r="G33" s="1">
        <v>468</v>
      </c>
      <c r="H33">
        <v>0</v>
      </c>
      <c r="I33" s="1">
        <v>0.01</v>
      </c>
      <c r="J33">
        <v>2800</v>
      </c>
      <c r="K33" s="1">
        <v>0.2</v>
      </c>
      <c r="L33">
        <v>50</v>
      </c>
      <c r="M33">
        <v>0</v>
      </c>
      <c r="N33" s="1" t="s">
        <v>10</v>
      </c>
      <c r="O33" s="1">
        <v>137</v>
      </c>
      <c r="P33">
        <f t="shared" si="4"/>
        <v>0.13700000000000001</v>
      </c>
      <c r="Q33" t="s">
        <v>100</v>
      </c>
      <c r="R33" t="s">
        <v>87</v>
      </c>
      <c r="S33" t="s">
        <v>106</v>
      </c>
      <c r="U33">
        <f>137/6</f>
        <v>22.833333333333332</v>
      </c>
      <c r="W33" t="s">
        <v>103</v>
      </c>
      <c r="Y33" t="s">
        <v>104</v>
      </c>
      <c r="AA33" s="1" t="s">
        <v>107</v>
      </c>
    </row>
    <row r="35" spans="1:27">
      <c r="A35" t="s">
        <v>110</v>
      </c>
      <c r="B35" t="s">
        <v>128</v>
      </c>
      <c r="C35" t="s">
        <v>38</v>
      </c>
    </row>
    <row r="36" spans="1:27">
      <c r="A36" t="s">
        <v>118</v>
      </c>
      <c r="B36" t="s">
        <v>129</v>
      </c>
      <c r="C36" t="s">
        <v>38</v>
      </c>
    </row>
    <row r="37" spans="1:27">
      <c r="A37" t="s">
        <v>119</v>
      </c>
      <c r="B37" t="s">
        <v>130</v>
      </c>
      <c r="C37" t="s">
        <v>132</v>
      </c>
    </row>
    <row r="38" spans="1:27">
      <c r="A38" t="s">
        <v>111</v>
      </c>
      <c r="B38" t="s">
        <v>127</v>
      </c>
      <c r="C38" t="s">
        <v>133</v>
      </c>
    </row>
    <row r="39" spans="1:27">
      <c r="A39" t="s">
        <v>112</v>
      </c>
      <c r="B39" t="s">
        <v>125</v>
      </c>
      <c r="C39" t="s">
        <v>134</v>
      </c>
    </row>
    <row r="40" spans="1:27">
      <c r="A40" t="s">
        <v>113</v>
      </c>
      <c r="B40" t="s">
        <v>121</v>
      </c>
      <c r="C40" t="s">
        <v>135</v>
      </c>
    </row>
    <row r="42" spans="1:27">
      <c r="A42" t="s">
        <v>114</v>
      </c>
      <c r="B42" t="s">
        <v>120</v>
      </c>
      <c r="C42" t="s">
        <v>136</v>
      </c>
    </row>
    <row r="43" spans="1:27">
      <c r="A43" t="s">
        <v>115</v>
      </c>
      <c r="B43" t="s">
        <v>122</v>
      </c>
      <c r="C43" t="s">
        <v>137</v>
      </c>
    </row>
    <row r="44" spans="1:27">
      <c r="A44" t="s">
        <v>116</v>
      </c>
      <c r="B44" t="s">
        <v>123</v>
      </c>
      <c r="C44" t="s">
        <v>2</v>
      </c>
    </row>
    <row r="45" spans="1:27">
      <c r="A45" t="s">
        <v>117</v>
      </c>
      <c r="B45" t="s">
        <v>124</v>
      </c>
      <c r="C45" t="s">
        <v>138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workbookViewId="0">
      <selection activeCell="A9" sqref="A9"/>
    </sheetView>
  </sheetViews>
  <sheetFormatPr baseColWidth="10" defaultRowHeight="15" x14ac:dyDescent="0"/>
  <sheetData>
    <row r="1" spans="1:28">
      <c r="A1" s="2" t="s">
        <v>17</v>
      </c>
      <c r="B1" s="2" t="s">
        <v>18</v>
      </c>
      <c r="C1" s="2" t="s">
        <v>19</v>
      </c>
      <c r="D1" s="2" t="s">
        <v>20</v>
      </c>
      <c r="E1" s="2" t="s">
        <v>21</v>
      </c>
      <c r="F1" s="2" t="s">
        <v>22</v>
      </c>
      <c r="G1" s="2" t="s">
        <v>23</v>
      </c>
      <c r="H1" s="2" t="s">
        <v>24</v>
      </c>
      <c r="I1" s="2" t="s">
        <v>25</v>
      </c>
      <c r="J1" s="2" t="s">
        <v>26</v>
      </c>
      <c r="K1" s="2" t="s">
        <v>28</v>
      </c>
      <c r="L1" s="2" t="s">
        <v>29</v>
      </c>
      <c r="M1" s="2" t="s">
        <v>27</v>
      </c>
      <c r="N1" s="2" t="s">
        <v>8</v>
      </c>
      <c r="O1" s="2" t="s">
        <v>54</v>
      </c>
      <c r="P1" s="2" t="s">
        <v>55</v>
      </c>
      <c r="Q1" s="2" t="s">
        <v>59</v>
      </c>
      <c r="R1" s="2" t="s">
        <v>53</v>
      </c>
      <c r="S1" s="2" t="s">
        <v>56</v>
      </c>
      <c r="T1" s="2" t="s">
        <v>52</v>
      </c>
      <c r="U1" s="2" t="s">
        <v>109</v>
      </c>
      <c r="V1" s="2" t="s">
        <v>61</v>
      </c>
      <c r="W1" s="2" t="s">
        <v>62</v>
      </c>
      <c r="X1" s="2" t="s">
        <v>67</v>
      </c>
      <c r="Y1" s="2" t="s">
        <v>69</v>
      </c>
      <c r="Z1" s="2" t="s">
        <v>66</v>
      </c>
      <c r="AA1" s="2" t="s">
        <v>17</v>
      </c>
    </row>
    <row r="2" spans="1:28">
      <c r="A2" t="s">
        <v>110</v>
      </c>
      <c r="B2">
        <f t="shared" ref="B2:B9" si="0">B3+P2</f>
        <v>1.45</v>
      </c>
      <c r="C2">
        <v>540</v>
      </c>
      <c r="D2">
        <v>0</v>
      </c>
      <c r="E2">
        <v>1</v>
      </c>
      <c r="F2">
        <f t="shared" ref="F2:F9" si="1">B3</f>
        <v>1.1499999999999999</v>
      </c>
      <c r="G2">
        <v>530</v>
      </c>
      <c r="H2">
        <v>0</v>
      </c>
      <c r="I2">
        <v>1</v>
      </c>
      <c r="J2">
        <v>2680</v>
      </c>
      <c r="K2">
        <v>0.39</v>
      </c>
      <c r="L2">
        <v>56</v>
      </c>
      <c r="M2">
        <v>0</v>
      </c>
      <c r="N2" s="1" t="s">
        <v>154</v>
      </c>
      <c r="O2">
        <v>300</v>
      </c>
      <c r="P2">
        <f>O2/1000</f>
        <v>0.3</v>
      </c>
      <c r="R2" t="s">
        <v>72</v>
      </c>
      <c r="S2" t="s">
        <v>128</v>
      </c>
      <c r="T2" t="s">
        <v>72</v>
      </c>
      <c r="AB2" t="s">
        <v>156</v>
      </c>
    </row>
    <row r="3" spans="1:28">
      <c r="A3" t="s">
        <v>118</v>
      </c>
      <c r="B3">
        <f t="shared" si="0"/>
        <v>1.1499999999999999</v>
      </c>
      <c r="C3">
        <v>530</v>
      </c>
      <c r="D3">
        <v>0</v>
      </c>
      <c r="E3">
        <v>1</v>
      </c>
      <c r="F3">
        <f t="shared" si="1"/>
        <v>0.91</v>
      </c>
      <c r="G3">
        <v>520</v>
      </c>
      <c r="H3">
        <v>0</v>
      </c>
      <c r="I3">
        <v>1</v>
      </c>
      <c r="J3">
        <v>2680</v>
      </c>
      <c r="K3">
        <v>0.39</v>
      </c>
      <c r="L3">
        <v>56</v>
      </c>
      <c r="M3">
        <v>0</v>
      </c>
      <c r="N3" s="1" t="s">
        <v>154</v>
      </c>
      <c r="O3">
        <v>240</v>
      </c>
      <c r="P3">
        <f t="shared" ref="P3:P11" si="2">O3/1000</f>
        <v>0.24</v>
      </c>
      <c r="R3" t="s">
        <v>72</v>
      </c>
      <c r="S3" t="s">
        <v>129</v>
      </c>
      <c r="T3" t="s">
        <v>72</v>
      </c>
    </row>
    <row r="4" spans="1:28">
      <c r="A4" t="s">
        <v>119</v>
      </c>
      <c r="B4">
        <f t="shared" si="0"/>
        <v>0.91</v>
      </c>
      <c r="C4">
        <v>530</v>
      </c>
      <c r="D4">
        <v>0</v>
      </c>
      <c r="E4">
        <v>1</v>
      </c>
      <c r="F4">
        <f t="shared" si="1"/>
        <v>0.86499999999999999</v>
      </c>
      <c r="G4">
        <v>525</v>
      </c>
      <c r="H4">
        <v>0</v>
      </c>
      <c r="I4">
        <v>1</v>
      </c>
      <c r="J4">
        <v>2720</v>
      </c>
      <c r="K4">
        <v>0.51</v>
      </c>
      <c r="L4">
        <v>63</v>
      </c>
      <c r="M4">
        <v>0</v>
      </c>
      <c r="N4" s="1" t="s">
        <v>131</v>
      </c>
      <c r="O4">
        <v>45</v>
      </c>
      <c r="P4">
        <f t="shared" si="2"/>
        <v>4.4999999999999998E-2</v>
      </c>
      <c r="R4" t="s">
        <v>72</v>
      </c>
      <c r="S4" t="s">
        <v>130</v>
      </c>
      <c r="T4" t="s">
        <v>72</v>
      </c>
    </row>
    <row r="5" spans="1:28">
      <c r="A5" t="s">
        <v>111</v>
      </c>
      <c r="B5">
        <f t="shared" si="0"/>
        <v>0.86499999999999999</v>
      </c>
      <c r="C5">
        <v>525</v>
      </c>
      <c r="D5">
        <v>0</v>
      </c>
      <c r="E5">
        <v>1</v>
      </c>
      <c r="F5">
        <f t="shared" si="1"/>
        <v>0.78500000000000003</v>
      </c>
      <c r="G5">
        <v>518</v>
      </c>
      <c r="H5">
        <v>0</v>
      </c>
      <c r="I5">
        <v>1</v>
      </c>
      <c r="J5">
        <v>2720</v>
      </c>
      <c r="K5">
        <v>0.51</v>
      </c>
      <c r="L5">
        <v>63</v>
      </c>
      <c r="M5">
        <v>0</v>
      </c>
      <c r="N5" s="1" t="s">
        <v>131</v>
      </c>
      <c r="O5">
        <v>80</v>
      </c>
      <c r="P5">
        <f t="shared" si="2"/>
        <v>0.08</v>
      </c>
      <c r="R5" t="s">
        <v>72</v>
      </c>
      <c r="S5" t="s">
        <v>127</v>
      </c>
      <c r="T5" t="s">
        <v>72</v>
      </c>
    </row>
    <row r="6" spans="1:28">
      <c r="A6" t="s">
        <v>112</v>
      </c>
      <c r="B6">
        <f t="shared" si="0"/>
        <v>0.78500000000000003</v>
      </c>
      <c r="C6">
        <v>518</v>
      </c>
      <c r="D6">
        <v>0</v>
      </c>
      <c r="E6">
        <v>1</v>
      </c>
      <c r="F6">
        <f t="shared" si="1"/>
        <v>0.73499999999999999</v>
      </c>
      <c r="G6">
        <v>510</v>
      </c>
      <c r="H6">
        <v>0</v>
      </c>
      <c r="I6">
        <v>1</v>
      </c>
      <c r="J6">
        <v>2720</v>
      </c>
      <c r="K6">
        <v>0.51</v>
      </c>
      <c r="L6">
        <v>63</v>
      </c>
      <c r="M6">
        <v>0</v>
      </c>
      <c r="N6" s="1" t="s">
        <v>131</v>
      </c>
      <c r="O6">
        <v>50</v>
      </c>
      <c r="P6">
        <f t="shared" si="2"/>
        <v>0.05</v>
      </c>
      <c r="R6" t="s">
        <v>72</v>
      </c>
      <c r="S6" t="s">
        <v>125</v>
      </c>
      <c r="T6" t="s">
        <v>72</v>
      </c>
    </row>
    <row r="7" spans="1:28">
      <c r="A7" t="s">
        <v>113</v>
      </c>
      <c r="B7">
        <f t="shared" si="0"/>
        <v>0.73499999999999999</v>
      </c>
      <c r="C7">
        <v>510</v>
      </c>
      <c r="D7">
        <v>0</v>
      </c>
      <c r="E7">
        <v>1</v>
      </c>
      <c r="F7">
        <f t="shared" si="1"/>
        <v>0.58499999999999996</v>
      </c>
      <c r="G7">
        <v>488</v>
      </c>
      <c r="H7">
        <v>0</v>
      </c>
      <c r="I7">
        <v>1</v>
      </c>
      <c r="J7">
        <v>2720</v>
      </c>
      <c r="K7">
        <v>0.51</v>
      </c>
      <c r="L7">
        <v>63</v>
      </c>
      <c r="M7">
        <v>0</v>
      </c>
      <c r="N7" s="1" t="s">
        <v>131</v>
      </c>
      <c r="O7">
        <v>150</v>
      </c>
      <c r="P7">
        <f t="shared" si="2"/>
        <v>0.15</v>
      </c>
      <c r="R7" t="s">
        <v>72</v>
      </c>
      <c r="S7" t="s">
        <v>121</v>
      </c>
      <c r="T7" t="s">
        <v>72</v>
      </c>
    </row>
    <row r="8" spans="1:28">
      <c r="A8" t="s">
        <v>157</v>
      </c>
      <c r="B8">
        <f t="shared" si="0"/>
        <v>0.58499999999999996</v>
      </c>
      <c r="C8">
        <v>488</v>
      </c>
      <c r="D8">
        <v>0</v>
      </c>
      <c r="E8">
        <v>1</v>
      </c>
      <c r="F8">
        <f t="shared" si="1"/>
        <v>0.39999999999999997</v>
      </c>
      <c r="G8">
        <v>470</v>
      </c>
      <c r="H8">
        <v>0</v>
      </c>
      <c r="I8">
        <v>1</v>
      </c>
      <c r="J8">
        <v>2720</v>
      </c>
      <c r="K8">
        <v>0.51</v>
      </c>
      <c r="L8">
        <v>63</v>
      </c>
      <c r="M8">
        <v>0</v>
      </c>
      <c r="N8" s="1" t="s">
        <v>131</v>
      </c>
      <c r="O8">
        <v>185</v>
      </c>
      <c r="P8">
        <f t="shared" si="2"/>
        <v>0.185</v>
      </c>
      <c r="R8" t="s">
        <v>72</v>
      </c>
      <c r="S8" t="s">
        <v>120</v>
      </c>
      <c r="T8" t="s">
        <v>72</v>
      </c>
    </row>
    <row r="9" spans="1:28">
      <c r="A9" t="s">
        <v>115</v>
      </c>
      <c r="B9">
        <f t="shared" si="0"/>
        <v>0.39999999999999997</v>
      </c>
      <c r="C9">
        <v>470</v>
      </c>
      <c r="D9">
        <v>0</v>
      </c>
      <c r="E9">
        <v>1</v>
      </c>
      <c r="F9">
        <f t="shared" si="1"/>
        <v>0.35</v>
      </c>
      <c r="G9">
        <v>463</v>
      </c>
      <c r="H9">
        <v>0</v>
      </c>
      <c r="I9">
        <v>1</v>
      </c>
      <c r="J9">
        <v>2720</v>
      </c>
      <c r="K9">
        <v>0.51</v>
      </c>
      <c r="L9">
        <v>63</v>
      </c>
      <c r="M9">
        <v>0</v>
      </c>
      <c r="N9" s="1" t="s">
        <v>131</v>
      </c>
      <c r="O9">
        <v>50</v>
      </c>
      <c r="P9">
        <f t="shared" si="2"/>
        <v>0.05</v>
      </c>
      <c r="R9" t="s">
        <v>72</v>
      </c>
      <c r="S9" t="s">
        <v>122</v>
      </c>
      <c r="T9" t="s">
        <v>72</v>
      </c>
    </row>
    <row r="10" spans="1:28">
      <c r="A10" t="s">
        <v>116</v>
      </c>
      <c r="B10">
        <f>B11+P10</f>
        <v>0.35</v>
      </c>
      <c r="C10">
        <v>463</v>
      </c>
      <c r="D10">
        <v>0</v>
      </c>
      <c r="E10">
        <v>1</v>
      </c>
      <c r="F10">
        <f>B11</f>
        <v>0.3</v>
      </c>
      <c r="G10">
        <v>455</v>
      </c>
      <c r="H10">
        <v>0</v>
      </c>
      <c r="I10">
        <v>1</v>
      </c>
      <c r="J10">
        <v>2720</v>
      </c>
      <c r="K10">
        <v>0.51</v>
      </c>
      <c r="L10">
        <v>63</v>
      </c>
      <c r="M10">
        <v>0</v>
      </c>
      <c r="N10" s="1" t="s">
        <v>131</v>
      </c>
      <c r="O10">
        <v>50</v>
      </c>
      <c r="P10">
        <f t="shared" si="2"/>
        <v>0.05</v>
      </c>
      <c r="R10" t="s">
        <v>72</v>
      </c>
      <c r="S10" t="s">
        <v>123</v>
      </c>
      <c r="T10" t="s">
        <v>72</v>
      </c>
    </row>
    <row r="11" spans="1:28">
      <c r="A11" t="s">
        <v>117</v>
      </c>
      <c r="B11">
        <v>0.3</v>
      </c>
      <c r="C11">
        <v>455</v>
      </c>
      <c r="D11">
        <v>0</v>
      </c>
      <c r="E11">
        <v>1</v>
      </c>
      <c r="F11">
        <v>0</v>
      </c>
      <c r="G11">
        <v>450</v>
      </c>
      <c r="H11">
        <v>0</v>
      </c>
      <c r="I11">
        <v>1</v>
      </c>
      <c r="J11">
        <v>2680</v>
      </c>
      <c r="K11">
        <v>0.39</v>
      </c>
      <c r="L11">
        <v>56</v>
      </c>
      <c r="M11">
        <v>0</v>
      </c>
      <c r="N11" s="1" t="s">
        <v>154</v>
      </c>
      <c r="O11">
        <v>300</v>
      </c>
      <c r="P11">
        <f t="shared" si="2"/>
        <v>0.3</v>
      </c>
      <c r="R11" t="s">
        <v>72</v>
      </c>
      <c r="S11" t="s">
        <v>124</v>
      </c>
      <c r="T11" t="s">
        <v>72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Mohawk Valley, NY</vt:lpstr>
      <vt:lpstr>Champlain Valley</vt:lpstr>
      <vt:lpstr>Western Cover Sequence, VT</vt:lpstr>
      <vt:lpstr>Taconic Allochthon, NY</vt:lpstr>
    </vt:vector>
  </TitlesOfParts>
  <Company>Harvard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Macdonald</dc:creator>
  <cp:lastModifiedBy>Francis Macdonald</cp:lastModifiedBy>
  <dcterms:created xsi:type="dcterms:W3CDTF">2015-03-22T12:27:57Z</dcterms:created>
  <dcterms:modified xsi:type="dcterms:W3CDTF">2016-02-14T19:05:01Z</dcterms:modified>
</cp:coreProperties>
</file>