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erry\science\words\Spector_Mio_Pleist_WAIS_history\AJS_submission\supplementary_tables\"/>
    </mc:Choice>
  </mc:AlternateContent>
  <xr:revisionPtr revIDLastSave="0" documentId="13_ncr:1_{7DA948BB-AC44-4587-8311-75D21137DCA6}" xr6:coauthVersionLast="45" xr6:coauthVersionMax="45" xr10:uidLastSave="{00000000-0000-0000-0000-000000000000}"/>
  <bookViews>
    <workbookView xWindow="-6840" yWindow="-21710" windowWidth="38620" windowHeight="21820" tabRatio="522" activeTab="1" xr2:uid="{00000000-000D-0000-FFFF-FFFF00000000}"/>
  </bookViews>
  <sheets>
    <sheet name="All data" sheetId="1" r:id="rId1"/>
    <sheet name="Print table" sheetId="2" r:id="rId2"/>
    <sheet name="summary" sheetId="3" r:id="rId3"/>
    <sheet name="db" sheetId="4" r:id="rId4"/>
    <sheet name="db2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3" l="1"/>
  <c r="C27" i="3"/>
  <c r="I26" i="3"/>
  <c r="H26" i="3"/>
  <c r="J26" i="3"/>
  <c r="C28" i="3"/>
  <c r="C29" i="3"/>
  <c r="I28" i="3"/>
  <c r="H28" i="3"/>
  <c r="J28" i="3"/>
  <c r="C30" i="3"/>
  <c r="C31" i="3"/>
  <c r="I30" i="3"/>
  <c r="H30" i="3"/>
  <c r="J30" i="3"/>
  <c r="C43" i="3"/>
  <c r="C44" i="3"/>
  <c r="I43" i="3"/>
  <c r="H43" i="3"/>
  <c r="J43" i="3"/>
  <c r="C45" i="3"/>
  <c r="C46" i="3"/>
  <c r="I45" i="3"/>
  <c r="H45" i="3"/>
  <c r="J45" i="3"/>
  <c r="C47" i="3"/>
  <c r="C48" i="3"/>
  <c r="I47" i="3"/>
  <c r="H47" i="3"/>
  <c r="J47" i="3"/>
  <c r="C49" i="3"/>
  <c r="C50" i="3"/>
  <c r="I49" i="3"/>
  <c r="H49" i="3"/>
  <c r="J49" i="3"/>
  <c r="C51" i="3"/>
  <c r="C52" i="3"/>
  <c r="I51" i="3"/>
  <c r="H51" i="3"/>
  <c r="J51" i="3"/>
  <c r="C53" i="3"/>
  <c r="C54" i="3"/>
  <c r="I53" i="3"/>
  <c r="H53" i="3"/>
  <c r="J53" i="3"/>
  <c r="J59" i="3"/>
  <c r="R72" i="1"/>
  <c r="W69" i="2"/>
  <c r="Q72" i="1"/>
  <c r="U69" i="2"/>
  <c r="B32" i="2"/>
  <c r="B2" i="4"/>
  <c r="B2" i="5"/>
  <c r="B35" i="2"/>
  <c r="B3" i="4"/>
  <c r="B3" i="5"/>
  <c r="B38" i="2"/>
  <c r="B4" i="4"/>
  <c r="B4" i="5"/>
  <c r="B41" i="2"/>
  <c r="B5" i="4"/>
  <c r="B5" i="5"/>
  <c r="B44" i="2"/>
  <c r="B6" i="4"/>
  <c r="B6" i="5"/>
  <c r="B47" i="2"/>
  <c r="B7" i="4"/>
  <c r="B7" i="5"/>
  <c r="B50" i="2"/>
  <c r="B8" i="4"/>
  <c r="B8" i="5"/>
  <c r="B53" i="2"/>
  <c r="B9" i="4"/>
  <c r="B9" i="5"/>
  <c r="B56" i="2"/>
  <c r="B10" i="4"/>
  <c r="B10" i="5"/>
  <c r="B59" i="2"/>
  <c r="B11" i="4"/>
  <c r="B11" i="5"/>
  <c r="B62" i="2"/>
  <c r="B12" i="4"/>
  <c r="B12" i="5"/>
  <c r="B65" i="2"/>
  <c r="B13" i="4"/>
  <c r="B13" i="5"/>
  <c r="B68" i="2"/>
  <c r="B14" i="4"/>
  <c r="B14" i="5"/>
  <c r="B71" i="2"/>
  <c r="B15" i="4"/>
  <c r="B15" i="5"/>
  <c r="B74" i="2"/>
  <c r="B16" i="4"/>
  <c r="B16" i="5"/>
  <c r="B77" i="2"/>
  <c r="B17" i="4"/>
  <c r="B17" i="5"/>
  <c r="B80" i="2"/>
  <c r="B18" i="4"/>
  <c r="B18" i="5"/>
  <c r="B83" i="2"/>
  <c r="B19" i="4"/>
  <c r="B19" i="5"/>
  <c r="B86" i="2"/>
  <c r="B20" i="4"/>
  <c r="B20" i="5"/>
  <c r="B89" i="2"/>
  <c r="B21" i="4"/>
  <c r="B21" i="5"/>
  <c r="B92" i="2"/>
  <c r="B22" i="4"/>
  <c r="B22" i="5"/>
  <c r="B95" i="2"/>
  <c r="B23" i="4"/>
  <c r="B23" i="5"/>
  <c r="B98" i="2"/>
  <c r="B24" i="4"/>
  <c r="B24" i="5"/>
  <c r="B101" i="2"/>
  <c r="B25" i="4"/>
  <c r="B25" i="5"/>
  <c r="B104" i="2"/>
  <c r="B26" i="4"/>
  <c r="B26" i="5"/>
  <c r="B107" i="2"/>
  <c r="B27" i="4"/>
  <c r="B27" i="5"/>
  <c r="B110" i="2"/>
  <c r="B28" i="4"/>
  <c r="B28" i="5"/>
  <c r="B113" i="2"/>
  <c r="B29" i="4"/>
  <c r="B29" i="5"/>
  <c r="B116" i="2"/>
  <c r="B30" i="4"/>
  <c r="B30" i="5"/>
  <c r="A32" i="2"/>
  <c r="A2" i="4"/>
  <c r="A2" i="5"/>
  <c r="Q35" i="1"/>
  <c r="Q36" i="1"/>
  <c r="U35" i="1"/>
  <c r="AA32" i="2"/>
  <c r="E2" i="4"/>
  <c r="C2" i="5"/>
  <c r="R35" i="1"/>
  <c r="R36" i="1"/>
  <c r="V35" i="1"/>
  <c r="AC32" i="2"/>
  <c r="F2" i="4"/>
  <c r="D2" i="5"/>
  <c r="Q11" i="1"/>
  <c r="Q12" i="1"/>
  <c r="U11" i="1"/>
  <c r="AA8" i="2"/>
  <c r="C7" i="3"/>
  <c r="Q14" i="1"/>
  <c r="Q15" i="1"/>
  <c r="U14" i="1"/>
  <c r="AA11" i="2"/>
  <c r="C8" i="3"/>
  <c r="Q17" i="1"/>
  <c r="Q18" i="1"/>
  <c r="U17" i="1"/>
  <c r="AA14" i="2"/>
  <c r="C9" i="3"/>
  <c r="Q20" i="1"/>
  <c r="Q21" i="1"/>
  <c r="U20" i="1"/>
  <c r="AA17" i="2"/>
  <c r="C10" i="3"/>
  <c r="Q23" i="1"/>
  <c r="Q24" i="1"/>
  <c r="U23" i="1"/>
  <c r="AA20" i="2"/>
  <c r="C11" i="3"/>
  <c r="Q26" i="1"/>
  <c r="Q27" i="1"/>
  <c r="U26" i="1"/>
  <c r="AA23" i="2"/>
  <c r="C12" i="3"/>
  <c r="Q29" i="1"/>
  <c r="Q30" i="1"/>
  <c r="U29" i="1"/>
  <c r="AA26" i="2"/>
  <c r="C13" i="3"/>
  <c r="Q32" i="1"/>
  <c r="Q33" i="1"/>
  <c r="U32" i="1"/>
  <c r="AA29" i="2"/>
  <c r="C14" i="3"/>
  <c r="F7" i="3"/>
  <c r="I2" i="4"/>
  <c r="E2" i="5"/>
  <c r="F8" i="3"/>
  <c r="J2" i="4"/>
  <c r="F2" i="5"/>
  <c r="A35" i="2"/>
  <c r="A3" i="4"/>
  <c r="A3" i="5"/>
  <c r="Q38" i="1"/>
  <c r="Q39" i="1"/>
  <c r="U38" i="1"/>
  <c r="AA35" i="2"/>
  <c r="E3" i="4"/>
  <c r="C3" i="5"/>
  <c r="R38" i="1"/>
  <c r="R39" i="1"/>
  <c r="V38" i="1"/>
  <c r="AC35" i="2"/>
  <c r="F3" i="4"/>
  <c r="D3" i="5"/>
  <c r="I3" i="4"/>
  <c r="E3" i="5"/>
  <c r="J3" i="4"/>
  <c r="F3" i="5"/>
  <c r="A38" i="2"/>
  <c r="A4" i="4"/>
  <c r="A4" i="5"/>
  <c r="Q41" i="1"/>
  <c r="Q42" i="1"/>
  <c r="U41" i="1"/>
  <c r="AA38" i="2"/>
  <c r="E4" i="4"/>
  <c r="C4" i="5"/>
  <c r="R41" i="1"/>
  <c r="R42" i="1"/>
  <c r="V41" i="1"/>
  <c r="AC38" i="2"/>
  <c r="F4" i="4"/>
  <c r="D4" i="5"/>
  <c r="I4" i="4"/>
  <c r="E4" i="5"/>
  <c r="J4" i="4"/>
  <c r="F4" i="5"/>
  <c r="A41" i="2"/>
  <c r="A5" i="4"/>
  <c r="A5" i="5"/>
  <c r="Q44" i="1"/>
  <c r="Q45" i="1"/>
  <c r="U44" i="1"/>
  <c r="AA41" i="2"/>
  <c r="E5" i="4"/>
  <c r="C5" i="5"/>
  <c r="R44" i="1"/>
  <c r="R45" i="1"/>
  <c r="V44" i="1"/>
  <c r="AC41" i="2"/>
  <c r="F5" i="4"/>
  <c r="D5" i="5"/>
  <c r="I5" i="4"/>
  <c r="E5" i="5"/>
  <c r="J5" i="4"/>
  <c r="F5" i="5"/>
  <c r="A6" i="4"/>
  <c r="A6" i="5"/>
  <c r="Q47" i="1"/>
  <c r="U47" i="1"/>
  <c r="AA44" i="2"/>
  <c r="E6" i="4"/>
  <c r="C6" i="5"/>
  <c r="R47" i="1"/>
  <c r="V47" i="1"/>
  <c r="AC44" i="2"/>
  <c r="F6" i="4"/>
  <c r="D6" i="5"/>
  <c r="I6" i="4"/>
  <c r="E6" i="5"/>
  <c r="J6" i="4"/>
  <c r="F6" i="5"/>
  <c r="A47" i="2"/>
  <c r="A7" i="4"/>
  <c r="A7" i="5"/>
  <c r="Q50" i="1"/>
  <c r="Q51" i="1"/>
  <c r="U50" i="1"/>
  <c r="AA47" i="2"/>
  <c r="E7" i="4"/>
  <c r="C7" i="5"/>
  <c r="R50" i="1"/>
  <c r="R51" i="1"/>
  <c r="V50" i="1"/>
  <c r="AC47" i="2"/>
  <c r="F7" i="4"/>
  <c r="D7" i="5"/>
  <c r="I7" i="4"/>
  <c r="E7" i="5"/>
  <c r="J7" i="4"/>
  <c r="F7" i="5"/>
  <c r="A8" i="4"/>
  <c r="A8" i="5"/>
  <c r="Q53" i="1"/>
  <c r="Q54" i="1"/>
  <c r="U53" i="1"/>
  <c r="AA50" i="2"/>
  <c r="E8" i="4"/>
  <c r="C8" i="5"/>
  <c r="R53" i="1"/>
  <c r="R54" i="1"/>
  <c r="V53" i="1"/>
  <c r="AC50" i="2"/>
  <c r="F8" i="4"/>
  <c r="D8" i="5"/>
  <c r="I8" i="4"/>
  <c r="E8" i="5"/>
  <c r="J8" i="4"/>
  <c r="F8" i="5"/>
  <c r="A53" i="2"/>
  <c r="A9" i="4"/>
  <c r="A9" i="5"/>
  <c r="Q56" i="1"/>
  <c r="Q57" i="1"/>
  <c r="U56" i="1"/>
  <c r="AA53" i="2"/>
  <c r="E9" i="4"/>
  <c r="C9" i="5"/>
  <c r="R56" i="1"/>
  <c r="R57" i="1"/>
  <c r="V56" i="1"/>
  <c r="AC53" i="2"/>
  <c r="F9" i="4"/>
  <c r="D9" i="5"/>
  <c r="I9" i="4"/>
  <c r="E9" i="5"/>
  <c r="J9" i="4"/>
  <c r="F9" i="5"/>
  <c r="A10" i="4"/>
  <c r="A10" i="5"/>
  <c r="Q59" i="1"/>
  <c r="Q60" i="1"/>
  <c r="U59" i="1"/>
  <c r="AA56" i="2"/>
  <c r="E10" i="4"/>
  <c r="C10" i="5"/>
  <c r="R59" i="1"/>
  <c r="R60" i="1"/>
  <c r="V59" i="1"/>
  <c r="AC56" i="2"/>
  <c r="F10" i="4"/>
  <c r="D10" i="5"/>
  <c r="I10" i="4"/>
  <c r="E10" i="5"/>
  <c r="J10" i="4"/>
  <c r="F10" i="5"/>
  <c r="A59" i="2"/>
  <c r="A11" i="4"/>
  <c r="A11" i="5"/>
  <c r="Q62" i="1"/>
  <c r="Q63" i="1"/>
  <c r="U62" i="1"/>
  <c r="AA59" i="2"/>
  <c r="E11" i="4"/>
  <c r="C11" i="5"/>
  <c r="R62" i="1"/>
  <c r="R63" i="1"/>
  <c r="V62" i="1"/>
  <c r="AC59" i="2"/>
  <c r="F11" i="4"/>
  <c r="D11" i="5"/>
  <c r="I11" i="4"/>
  <c r="E11" i="5"/>
  <c r="J11" i="4"/>
  <c r="F11" i="5"/>
  <c r="A62" i="2"/>
  <c r="A12" i="4"/>
  <c r="A12" i="5"/>
  <c r="Q65" i="1"/>
  <c r="U65" i="1"/>
  <c r="AA62" i="2"/>
  <c r="E12" i="4"/>
  <c r="C12" i="5"/>
  <c r="R65" i="1"/>
  <c r="V65" i="1"/>
  <c r="AC62" i="2"/>
  <c r="F12" i="4"/>
  <c r="D12" i="5"/>
  <c r="I12" i="4"/>
  <c r="E12" i="5"/>
  <c r="J12" i="4"/>
  <c r="F12" i="5"/>
  <c r="A65" i="2"/>
  <c r="A13" i="4"/>
  <c r="A13" i="5"/>
  <c r="Q68" i="1"/>
  <c r="Q69" i="1"/>
  <c r="U68" i="1"/>
  <c r="AA65" i="2"/>
  <c r="E13" i="4"/>
  <c r="C13" i="5"/>
  <c r="R68" i="1"/>
  <c r="R69" i="1"/>
  <c r="V68" i="1"/>
  <c r="AC65" i="2"/>
  <c r="F13" i="4"/>
  <c r="D13" i="5"/>
  <c r="I13" i="4"/>
  <c r="E13" i="5"/>
  <c r="J13" i="4"/>
  <c r="F13" i="5"/>
  <c r="A68" i="2"/>
  <c r="A14" i="4"/>
  <c r="A14" i="5"/>
  <c r="Q71" i="1"/>
  <c r="U71" i="1"/>
  <c r="AA68" i="2"/>
  <c r="E14" i="4"/>
  <c r="C14" i="5"/>
  <c r="R71" i="1"/>
  <c r="V71" i="1"/>
  <c r="AC68" i="2"/>
  <c r="F14" i="4"/>
  <c r="D14" i="5"/>
  <c r="I14" i="4"/>
  <c r="E14" i="5"/>
  <c r="J14" i="4"/>
  <c r="F14" i="5"/>
  <c r="A71" i="2"/>
  <c r="A15" i="4"/>
  <c r="A15" i="5"/>
  <c r="Q74" i="1"/>
  <c r="Q75" i="1"/>
  <c r="U74" i="1"/>
  <c r="AA71" i="2"/>
  <c r="E15" i="4"/>
  <c r="C15" i="5"/>
  <c r="R74" i="1"/>
  <c r="R75" i="1"/>
  <c r="V74" i="1"/>
  <c r="AC71" i="2"/>
  <c r="F15" i="4"/>
  <c r="D15" i="5"/>
  <c r="I15" i="4"/>
  <c r="E15" i="5"/>
  <c r="J15" i="4"/>
  <c r="F15" i="5"/>
  <c r="A74" i="2"/>
  <c r="A16" i="4"/>
  <c r="A16" i="5"/>
  <c r="Q77" i="1"/>
  <c r="U77" i="1"/>
  <c r="AA74" i="2"/>
  <c r="E16" i="4"/>
  <c r="C16" i="5"/>
  <c r="R77" i="1"/>
  <c r="V77" i="1"/>
  <c r="AC74" i="2"/>
  <c r="F16" i="4"/>
  <c r="D16" i="5"/>
  <c r="I16" i="4"/>
  <c r="E16" i="5"/>
  <c r="J16" i="4"/>
  <c r="F16" i="5"/>
  <c r="A77" i="2"/>
  <c r="A17" i="4"/>
  <c r="A17" i="5"/>
  <c r="Q80" i="1"/>
  <c r="Q81" i="1"/>
  <c r="U80" i="1"/>
  <c r="AA77" i="2"/>
  <c r="E17" i="4"/>
  <c r="C17" i="5"/>
  <c r="R80" i="1"/>
  <c r="R81" i="1"/>
  <c r="V80" i="1"/>
  <c r="AC77" i="2"/>
  <c r="F17" i="4"/>
  <c r="D17" i="5"/>
  <c r="I17" i="4"/>
  <c r="E17" i="5"/>
  <c r="J17" i="4"/>
  <c r="F17" i="5"/>
  <c r="A80" i="2"/>
  <c r="A18" i="4"/>
  <c r="A18" i="5"/>
  <c r="Q83" i="1"/>
  <c r="Q84" i="1"/>
  <c r="U83" i="1"/>
  <c r="AA80" i="2"/>
  <c r="E18" i="4"/>
  <c r="C18" i="5"/>
  <c r="R83" i="1"/>
  <c r="R84" i="1"/>
  <c r="V83" i="1"/>
  <c r="AC80" i="2"/>
  <c r="F18" i="4"/>
  <c r="D18" i="5"/>
  <c r="I18" i="4"/>
  <c r="E18" i="5"/>
  <c r="J18" i="4"/>
  <c r="F18" i="5"/>
  <c r="A83" i="2"/>
  <c r="A19" i="4"/>
  <c r="A19" i="5"/>
  <c r="Q86" i="1"/>
  <c r="Q87" i="1"/>
  <c r="U86" i="1"/>
  <c r="AA83" i="2"/>
  <c r="E19" i="4"/>
  <c r="C19" i="5"/>
  <c r="R86" i="1"/>
  <c r="R87" i="1"/>
  <c r="V86" i="1"/>
  <c r="AC83" i="2"/>
  <c r="F19" i="4"/>
  <c r="D19" i="5"/>
  <c r="I19" i="4"/>
  <c r="E19" i="5"/>
  <c r="J19" i="4"/>
  <c r="F19" i="5"/>
  <c r="A20" i="4"/>
  <c r="A20" i="5"/>
  <c r="Q89" i="1"/>
  <c r="Q90" i="1"/>
  <c r="U89" i="1"/>
  <c r="AA86" i="2"/>
  <c r="E20" i="4"/>
  <c r="C20" i="5"/>
  <c r="R89" i="1"/>
  <c r="R90" i="1"/>
  <c r="V89" i="1"/>
  <c r="AC86" i="2"/>
  <c r="F20" i="4"/>
  <c r="D20" i="5"/>
  <c r="I20" i="4"/>
  <c r="E20" i="5"/>
  <c r="J20" i="4"/>
  <c r="F20" i="5"/>
  <c r="A89" i="2"/>
  <c r="A21" i="4"/>
  <c r="A21" i="5"/>
  <c r="Q92" i="1"/>
  <c r="Q93" i="1"/>
  <c r="U92" i="1"/>
  <c r="AA89" i="2"/>
  <c r="E21" i="4"/>
  <c r="C21" i="5"/>
  <c r="R92" i="1"/>
  <c r="R93" i="1"/>
  <c r="V92" i="1"/>
  <c r="AC89" i="2"/>
  <c r="F21" i="4"/>
  <c r="D21" i="5"/>
  <c r="I21" i="4"/>
  <c r="E21" i="5"/>
  <c r="J21" i="4"/>
  <c r="F21" i="5"/>
  <c r="A22" i="4"/>
  <c r="A22" i="5"/>
  <c r="Q95" i="1"/>
  <c r="U95" i="1"/>
  <c r="AA92" i="2"/>
  <c r="E22" i="4"/>
  <c r="C22" i="5"/>
  <c r="R95" i="1"/>
  <c r="V95" i="1"/>
  <c r="AC92" i="2"/>
  <c r="F22" i="4"/>
  <c r="D22" i="5"/>
  <c r="I22" i="4"/>
  <c r="E22" i="5"/>
  <c r="J22" i="4"/>
  <c r="F22" i="5"/>
  <c r="A95" i="2"/>
  <c r="A23" i="4"/>
  <c r="A23" i="5"/>
  <c r="Q98" i="1"/>
  <c r="Q99" i="1"/>
  <c r="U98" i="1"/>
  <c r="AA95" i="2"/>
  <c r="E23" i="4"/>
  <c r="C23" i="5"/>
  <c r="R98" i="1"/>
  <c r="R99" i="1"/>
  <c r="V98" i="1"/>
  <c r="AC95" i="2"/>
  <c r="F23" i="4"/>
  <c r="D23" i="5"/>
  <c r="I23" i="4"/>
  <c r="E23" i="5"/>
  <c r="J23" i="4"/>
  <c r="F23" i="5"/>
  <c r="A24" i="4"/>
  <c r="A24" i="5"/>
  <c r="Q101" i="1"/>
  <c r="Q102" i="1"/>
  <c r="U101" i="1"/>
  <c r="AA98" i="2"/>
  <c r="E24" i="4"/>
  <c r="C24" i="5"/>
  <c r="R101" i="1"/>
  <c r="R102" i="1"/>
  <c r="V101" i="1"/>
  <c r="AC98" i="2"/>
  <c r="F24" i="4"/>
  <c r="D24" i="5"/>
  <c r="I24" i="4"/>
  <c r="E24" i="5"/>
  <c r="J24" i="4"/>
  <c r="F24" i="5"/>
  <c r="A101" i="2"/>
  <c r="A25" i="4"/>
  <c r="A25" i="5"/>
  <c r="Q104" i="1"/>
  <c r="Q105" i="1"/>
  <c r="U104" i="1"/>
  <c r="AA101" i="2"/>
  <c r="E25" i="4"/>
  <c r="C25" i="5"/>
  <c r="R104" i="1"/>
  <c r="R105" i="1"/>
  <c r="V104" i="1"/>
  <c r="AC101" i="2"/>
  <c r="F25" i="4"/>
  <c r="D25" i="5"/>
  <c r="I25" i="4"/>
  <c r="E25" i="5"/>
  <c r="J25" i="4"/>
  <c r="F25" i="5"/>
  <c r="A26" i="4"/>
  <c r="A26" i="5"/>
  <c r="Q107" i="1"/>
  <c r="Q108" i="1"/>
  <c r="U107" i="1"/>
  <c r="AA104" i="2"/>
  <c r="E26" i="4"/>
  <c r="C26" i="5"/>
  <c r="R107" i="1"/>
  <c r="R108" i="1"/>
  <c r="V107" i="1"/>
  <c r="AC104" i="2"/>
  <c r="F26" i="4"/>
  <c r="D26" i="5"/>
  <c r="I26" i="4"/>
  <c r="E26" i="5"/>
  <c r="J26" i="4"/>
  <c r="F26" i="5"/>
  <c r="A107" i="2"/>
  <c r="A27" i="4"/>
  <c r="A27" i="5"/>
  <c r="Q110" i="1"/>
  <c r="Q111" i="1"/>
  <c r="U110" i="1"/>
  <c r="AA107" i="2"/>
  <c r="E27" i="4"/>
  <c r="C27" i="5"/>
  <c r="R110" i="1"/>
  <c r="R111" i="1"/>
  <c r="V110" i="1"/>
  <c r="AC107" i="2"/>
  <c r="F27" i="4"/>
  <c r="D27" i="5"/>
  <c r="I27" i="4"/>
  <c r="E27" i="5"/>
  <c r="J27" i="4"/>
  <c r="F27" i="5"/>
  <c r="A28" i="4"/>
  <c r="A28" i="5"/>
  <c r="Q113" i="1"/>
  <c r="Q114" i="1"/>
  <c r="U113" i="1"/>
  <c r="AA110" i="2"/>
  <c r="E28" i="4"/>
  <c r="C28" i="5"/>
  <c r="R113" i="1"/>
  <c r="R114" i="1"/>
  <c r="V113" i="1"/>
  <c r="AC110" i="2"/>
  <c r="F28" i="4"/>
  <c r="D28" i="5"/>
  <c r="I28" i="4"/>
  <c r="E28" i="5"/>
  <c r="J28" i="4"/>
  <c r="F28" i="5"/>
  <c r="A113" i="2"/>
  <c r="A29" i="4"/>
  <c r="A29" i="5"/>
  <c r="Q116" i="1"/>
  <c r="Q117" i="1"/>
  <c r="U116" i="1"/>
  <c r="AA113" i="2"/>
  <c r="E29" i="4"/>
  <c r="C29" i="5"/>
  <c r="R116" i="1"/>
  <c r="R117" i="1"/>
  <c r="V116" i="1"/>
  <c r="AC113" i="2"/>
  <c r="F29" i="4"/>
  <c r="D29" i="5"/>
  <c r="I29" i="4"/>
  <c r="E29" i="5"/>
  <c r="J29" i="4"/>
  <c r="F29" i="5"/>
  <c r="A30" i="4"/>
  <c r="A30" i="5"/>
  <c r="Q119" i="1"/>
  <c r="Q120" i="1"/>
  <c r="U119" i="1"/>
  <c r="AA116" i="2"/>
  <c r="E30" i="4"/>
  <c r="C30" i="5"/>
  <c r="R119" i="1"/>
  <c r="R120" i="1"/>
  <c r="V119" i="1"/>
  <c r="AC116" i="2"/>
  <c r="F30" i="4"/>
  <c r="D30" i="5"/>
  <c r="I30" i="4"/>
  <c r="E30" i="5"/>
  <c r="J30" i="4"/>
  <c r="F30" i="5"/>
  <c r="R33" i="1"/>
  <c r="R32" i="1"/>
  <c r="R30" i="1"/>
  <c r="R29" i="1"/>
  <c r="R27" i="1"/>
  <c r="R26" i="1"/>
  <c r="R24" i="1"/>
  <c r="R23" i="1"/>
  <c r="R21" i="1"/>
  <c r="R20" i="1"/>
  <c r="R18" i="1"/>
  <c r="R17" i="1"/>
  <c r="R15" i="1"/>
  <c r="R14" i="1"/>
  <c r="R12" i="1"/>
  <c r="R11" i="1"/>
  <c r="O120" i="1"/>
  <c r="P120" i="1"/>
  <c r="M120" i="1"/>
  <c r="N120" i="1"/>
  <c r="O119" i="1"/>
  <c r="P119" i="1"/>
  <c r="M119" i="1"/>
  <c r="N119" i="1"/>
  <c r="O117" i="1"/>
  <c r="P117" i="1"/>
  <c r="M117" i="1"/>
  <c r="N117" i="1"/>
  <c r="O116" i="1"/>
  <c r="P116" i="1"/>
  <c r="M116" i="1"/>
  <c r="N116" i="1"/>
  <c r="O114" i="1"/>
  <c r="P114" i="1"/>
  <c r="M114" i="1"/>
  <c r="N114" i="1"/>
  <c r="O113" i="1"/>
  <c r="P113" i="1"/>
  <c r="M113" i="1"/>
  <c r="N113" i="1"/>
  <c r="O111" i="1"/>
  <c r="P111" i="1"/>
  <c r="M111" i="1"/>
  <c r="N111" i="1"/>
  <c r="O110" i="1"/>
  <c r="P110" i="1"/>
  <c r="M110" i="1"/>
  <c r="N110" i="1"/>
  <c r="O108" i="1"/>
  <c r="P108" i="1"/>
  <c r="M108" i="1"/>
  <c r="N108" i="1"/>
  <c r="O107" i="1"/>
  <c r="P107" i="1"/>
  <c r="M107" i="1"/>
  <c r="N107" i="1"/>
  <c r="O105" i="1"/>
  <c r="P105" i="1"/>
  <c r="M105" i="1"/>
  <c r="N105" i="1"/>
  <c r="O104" i="1"/>
  <c r="P104" i="1"/>
  <c r="M104" i="1"/>
  <c r="N104" i="1"/>
  <c r="O102" i="1"/>
  <c r="P102" i="1"/>
  <c r="M102" i="1"/>
  <c r="N102" i="1"/>
  <c r="O101" i="1"/>
  <c r="P101" i="1"/>
  <c r="M101" i="1"/>
  <c r="N101" i="1"/>
  <c r="O99" i="1"/>
  <c r="P99" i="1"/>
  <c r="M99" i="1"/>
  <c r="N99" i="1"/>
  <c r="O98" i="1"/>
  <c r="P98" i="1"/>
  <c r="M98" i="1"/>
  <c r="N98" i="1"/>
  <c r="O96" i="1"/>
  <c r="P96" i="1"/>
  <c r="M96" i="1"/>
  <c r="N96" i="1"/>
  <c r="O95" i="1"/>
  <c r="P95" i="1"/>
  <c r="M95" i="1"/>
  <c r="N95" i="1"/>
  <c r="O93" i="1"/>
  <c r="P93" i="1"/>
  <c r="M93" i="1"/>
  <c r="N93" i="1"/>
  <c r="O92" i="1"/>
  <c r="P92" i="1"/>
  <c r="M92" i="1"/>
  <c r="N92" i="1"/>
  <c r="O90" i="1"/>
  <c r="P90" i="1"/>
  <c r="M90" i="1"/>
  <c r="N90" i="1"/>
  <c r="O89" i="1"/>
  <c r="P89" i="1"/>
  <c r="M89" i="1"/>
  <c r="N89" i="1"/>
  <c r="O87" i="1"/>
  <c r="P87" i="1"/>
  <c r="M87" i="1"/>
  <c r="N87" i="1"/>
  <c r="O86" i="1"/>
  <c r="P86" i="1"/>
  <c r="M86" i="1"/>
  <c r="N86" i="1"/>
  <c r="O84" i="1"/>
  <c r="P84" i="1"/>
  <c r="M84" i="1"/>
  <c r="N84" i="1"/>
  <c r="O83" i="1"/>
  <c r="P83" i="1"/>
  <c r="M83" i="1"/>
  <c r="N83" i="1"/>
  <c r="O81" i="1"/>
  <c r="P81" i="1"/>
  <c r="M81" i="1"/>
  <c r="N81" i="1"/>
  <c r="O80" i="1"/>
  <c r="P80" i="1"/>
  <c r="M80" i="1"/>
  <c r="N80" i="1"/>
  <c r="O78" i="1"/>
  <c r="P78" i="1"/>
  <c r="M78" i="1"/>
  <c r="N78" i="1"/>
  <c r="O77" i="1"/>
  <c r="P77" i="1"/>
  <c r="M77" i="1"/>
  <c r="N77" i="1"/>
  <c r="O75" i="1"/>
  <c r="P75" i="1"/>
  <c r="M75" i="1"/>
  <c r="N75" i="1"/>
  <c r="O74" i="1"/>
  <c r="P74" i="1"/>
  <c r="M74" i="1"/>
  <c r="N74" i="1"/>
  <c r="O72" i="1"/>
  <c r="P72" i="1"/>
  <c r="M72" i="1"/>
  <c r="N72" i="1"/>
  <c r="O71" i="1"/>
  <c r="P71" i="1"/>
  <c r="M71" i="1"/>
  <c r="N71" i="1"/>
  <c r="O69" i="1"/>
  <c r="P69" i="1"/>
  <c r="M69" i="1"/>
  <c r="N69" i="1"/>
  <c r="O68" i="1"/>
  <c r="P68" i="1"/>
  <c r="M68" i="1"/>
  <c r="N68" i="1"/>
  <c r="O66" i="1"/>
  <c r="P66" i="1"/>
  <c r="M66" i="1"/>
  <c r="N66" i="1"/>
  <c r="O65" i="1"/>
  <c r="P65" i="1"/>
  <c r="M65" i="1"/>
  <c r="N65" i="1"/>
  <c r="O63" i="1"/>
  <c r="P63" i="1"/>
  <c r="M63" i="1"/>
  <c r="N63" i="1"/>
  <c r="O62" i="1"/>
  <c r="P62" i="1"/>
  <c r="M62" i="1"/>
  <c r="N62" i="1"/>
  <c r="O60" i="1"/>
  <c r="P60" i="1"/>
  <c r="M60" i="1"/>
  <c r="N60" i="1"/>
  <c r="O59" i="1"/>
  <c r="P59" i="1"/>
  <c r="M59" i="1"/>
  <c r="N59" i="1"/>
  <c r="O57" i="1"/>
  <c r="P57" i="1"/>
  <c r="M57" i="1"/>
  <c r="N57" i="1"/>
  <c r="O56" i="1"/>
  <c r="P56" i="1"/>
  <c r="M56" i="1"/>
  <c r="N56" i="1"/>
  <c r="O54" i="1"/>
  <c r="P54" i="1"/>
  <c r="M54" i="1"/>
  <c r="N54" i="1"/>
  <c r="O53" i="1"/>
  <c r="P53" i="1"/>
  <c r="M53" i="1"/>
  <c r="N53" i="1"/>
  <c r="O51" i="1"/>
  <c r="P51" i="1"/>
  <c r="M51" i="1"/>
  <c r="N51" i="1"/>
  <c r="O50" i="1"/>
  <c r="P50" i="1"/>
  <c r="M50" i="1"/>
  <c r="N50" i="1"/>
  <c r="O48" i="1"/>
  <c r="P48" i="1"/>
  <c r="M48" i="1"/>
  <c r="N48" i="1"/>
  <c r="O47" i="1"/>
  <c r="P47" i="1"/>
  <c r="M47" i="1"/>
  <c r="N47" i="1"/>
  <c r="O45" i="1"/>
  <c r="P45" i="1"/>
  <c r="M45" i="1"/>
  <c r="N45" i="1"/>
  <c r="O44" i="1"/>
  <c r="P44" i="1"/>
  <c r="M44" i="1"/>
  <c r="N44" i="1"/>
  <c r="O42" i="1"/>
  <c r="P42" i="1"/>
  <c r="M42" i="1"/>
  <c r="N42" i="1"/>
  <c r="O41" i="1"/>
  <c r="P41" i="1"/>
  <c r="M41" i="1"/>
  <c r="N41" i="1"/>
  <c r="O39" i="1"/>
  <c r="P39" i="1"/>
  <c r="M39" i="1"/>
  <c r="N39" i="1"/>
  <c r="O38" i="1"/>
  <c r="P38" i="1"/>
  <c r="M38" i="1"/>
  <c r="N38" i="1"/>
  <c r="O36" i="1"/>
  <c r="P36" i="1"/>
  <c r="M36" i="1"/>
  <c r="N36" i="1"/>
  <c r="O35" i="1"/>
  <c r="P35" i="1"/>
  <c r="M35" i="1"/>
  <c r="N35" i="1"/>
  <c r="O33" i="1"/>
  <c r="P33" i="1"/>
  <c r="M33" i="1"/>
  <c r="N33" i="1"/>
  <c r="O32" i="1"/>
  <c r="P32" i="1"/>
  <c r="M32" i="1"/>
  <c r="N32" i="1"/>
  <c r="O30" i="1"/>
  <c r="P30" i="1"/>
  <c r="M30" i="1"/>
  <c r="N30" i="1"/>
  <c r="O29" i="1"/>
  <c r="P29" i="1"/>
  <c r="M29" i="1"/>
  <c r="N29" i="1"/>
  <c r="O27" i="1"/>
  <c r="P27" i="1"/>
  <c r="M27" i="1"/>
  <c r="N27" i="1"/>
  <c r="O26" i="1"/>
  <c r="P26" i="1"/>
  <c r="M26" i="1"/>
  <c r="N26" i="1"/>
  <c r="O24" i="1"/>
  <c r="P24" i="1"/>
  <c r="M24" i="1"/>
  <c r="N24" i="1"/>
  <c r="O23" i="1"/>
  <c r="P23" i="1"/>
  <c r="M23" i="1"/>
  <c r="N23" i="1"/>
  <c r="O21" i="1"/>
  <c r="P21" i="1"/>
  <c r="M21" i="1"/>
  <c r="N21" i="1"/>
  <c r="O20" i="1"/>
  <c r="P20" i="1"/>
  <c r="M20" i="1"/>
  <c r="N20" i="1"/>
  <c r="O18" i="1"/>
  <c r="P18" i="1"/>
  <c r="M18" i="1"/>
  <c r="N18" i="1"/>
  <c r="O17" i="1"/>
  <c r="P17" i="1"/>
  <c r="M17" i="1"/>
  <c r="N17" i="1"/>
  <c r="O15" i="1"/>
  <c r="P15" i="1"/>
  <c r="M15" i="1"/>
  <c r="N15" i="1"/>
  <c r="O14" i="1"/>
  <c r="P14" i="1"/>
  <c r="M14" i="1"/>
  <c r="N14" i="1"/>
  <c r="O12" i="1"/>
  <c r="P12" i="1"/>
  <c r="M12" i="1"/>
  <c r="N12" i="1"/>
  <c r="O11" i="1"/>
  <c r="P11" i="1"/>
  <c r="M11" i="1"/>
  <c r="N11" i="1"/>
  <c r="D26" i="3"/>
  <c r="D27" i="3"/>
  <c r="K26" i="3"/>
  <c r="L26" i="3"/>
  <c r="D28" i="3"/>
  <c r="D29" i="3"/>
  <c r="K28" i="3"/>
  <c r="L28" i="3"/>
  <c r="D30" i="3"/>
  <c r="D31" i="3"/>
  <c r="K30" i="3"/>
  <c r="L30" i="3"/>
  <c r="D43" i="3"/>
  <c r="D44" i="3"/>
  <c r="K43" i="3"/>
  <c r="L43" i="3"/>
  <c r="D45" i="3"/>
  <c r="D46" i="3"/>
  <c r="K45" i="3"/>
  <c r="L45" i="3"/>
  <c r="D47" i="3"/>
  <c r="D48" i="3"/>
  <c r="K47" i="3"/>
  <c r="L47" i="3"/>
  <c r="D49" i="3"/>
  <c r="D50" i="3"/>
  <c r="K49" i="3"/>
  <c r="L49" i="3"/>
  <c r="D51" i="3"/>
  <c r="D52" i="3"/>
  <c r="K51" i="3"/>
  <c r="L51" i="3"/>
  <c r="D53" i="3"/>
  <c r="D54" i="3"/>
  <c r="K53" i="3"/>
  <c r="L53" i="3"/>
  <c r="L59" i="3"/>
  <c r="C116" i="2"/>
  <c r="C30" i="4"/>
  <c r="C113" i="2"/>
  <c r="C29" i="4"/>
  <c r="C110" i="2"/>
  <c r="C28" i="4"/>
  <c r="C107" i="2"/>
  <c r="C27" i="4"/>
  <c r="C104" i="2"/>
  <c r="C26" i="4"/>
  <c r="C101" i="2"/>
  <c r="C25" i="4"/>
  <c r="C98" i="2"/>
  <c r="C24" i="4"/>
  <c r="C95" i="2"/>
  <c r="C23" i="4"/>
  <c r="C92" i="2"/>
  <c r="C22" i="4"/>
  <c r="C89" i="2"/>
  <c r="C21" i="4"/>
  <c r="C86" i="2"/>
  <c r="C20" i="4"/>
  <c r="C83" i="2"/>
  <c r="C19" i="4"/>
  <c r="C80" i="2"/>
  <c r="C18" i="4"/>
  <c r="C77" i="2"/>
  <c r="C17" i="4"/>
  <c r="C74" i="2"/>
  <c r="C16" i="4"/>
  <c r="C71" i="2"/>
  <c r="C15" i="4"/>
  <c r="C68" i="2"/>
  <c r="C14" i="4"/>
  <c r="C65" i="2"/>
  <c r="C13" i="4"/>
  <c r="C62" i="2"/>
  <c r="C12" i="4"/>
  <c r="C59" i="2"/>
  <c r="C11" i="4"/>
  <c r="C56" i="2"/>
  <c r="C10" i="4"/>
  <c r="C53" i="2"/>
  <c r="C9" i="4"/>
  <c r="C50" i="2"/>
  <c r="C8" i="4"/>
  <c r="C47" i="2"/>
  <c r="C7" i="4"/>
  <c r="C44" i="2"/>
  <c r="C6" i="4"/>
  <c r="C41" i="2"/>
  <c r="C5" i="4"/>
  <c r="C38" i="2"/>
  <c r="C4" i="4"/>
  <c r="C35" i="2"/>
  <c r="C3" i="4"/>
  <c r="C32" i="2"/>
  <c r="C2" i="4"/>
  <c r="F26" i="3"/>
  <c r="F28" i="3"/>
  <c r="F30" i="3"/>
  <c r="F43" i="3"/>
  <c r="F45" i="3"/>
  <c r="F47" i="3"/>
  <c r="F49" i="3"/>
  <c r="F51" i="3"/>
  <c r="F53" i="3"/>
  <c r="F60" i="3"/>
  <c r="F59" i="3"/>
  <c r="G53" i="3"/>
  <c r="G51" i="3"/>
  <c r="G49" i="3"/>
  <c r="G47" i="3"/>
  <c r="G45" i="3"/>
  <c r="G43" i="3"/>
  <c r="G30" i="3"/>
  <c r="G28" i="3"/>
  <c r="G26" i="3"/>
  <c r="F9" i="3"/>
  <c r="B54" i="3"/>
  <c r="B53" i="3"/>
  <c r="A53" i="3"/>
  <c r="B52" i="3"/>
  <c r="B51" i="3"/>
  <c r="A51" i="3"/>
  <c r="B50" i="3"/>
  <c r="B49" i="3"/>
  <c r="A49" i="3"/>
  <c r="B48" i="3"/>
  <c r="B47" i="3"/>
  <c r="A47" i="3"/>
  <c r="B46" i="3"/>
  <c r="B45" i="3"/>
  <c r="A45" i="3"/>
  <c r="B44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B31" i="3"/>
  <c r="B30" i="3"/>
  <c r="A30" i="3"/>
  <c r="B29" i="3"/>
  <c r="B28" i="3"/>
  <c r="A28" i="3"/>
  <c r="B27" i="3"/>
  <c r="B26" i="3"/>
  <c r="A26" i="3"/>
  <c r="D22" i="3"/>
  <c r="C22" i="3"/>
  <c r="B22" i="3"/>
  <c r="A22" i="3"/>
  <c r="D21" i="3"/>
  <c r="C21" i="3"/>
  <c r="B21" i="3"/>
  <c r="A21" i="3"/>
  <c r="D20" i="3"/>
  <c r="C20" i="3"/>
  <c r="B20" i="3"/>
  <c r="A20" i="3"/>
  <c r="V32" i="1"/>
  <c r="AC29" i="2"/>
  <c r="D14" i="3"/>
  <c r="B29" i="2"/>
  <c r="B14" i="3"/>
  <c r="V29" i="1"/>
  <c r="AC26" i="2"/>
  <c r="D13" i="3"/>
  <c r="B26" i="2"/>
  <c r="B13" i="3"/>
  <c r="V26" i="1"/>
  <c r="AC23" i="2"/>
  <c r="D12" i="3"/>
  <c r="B23" i="2"/>
  <c r="B12" i="3"/>
  <c r="V23" i="1"/>
  <c r="AC20" i="2"/>
  <c r="D11" i="3"/>
  <c r="B20" i="2"/>
  <c r="B11" i="3"/>
  <c r="V20" i="1"/>
  <c r="AC17" i="2"/>
  <c r="D10" i="3"/>
  <c r="B17" i="2"/>
  <c r="B10" i="3"/>
  <c r="V17" i="1"/>
  <c r="AC14" i="2"/>
  <c r="D9" i="3"/>
  <c r="B14" i="2"/>
  <c r="B9" i="3"/>
  <c r="V14" i="1"/>
  <c r="AC11" i="2"/>
  <c r="D8" i="3"/>
  <c r="B11" i="2"/>
  <c r="B8" i="3"/>
  <c r="V11" i="1"/>
  <c r="AC8" i="2"/>
  <c r="D7" i="3"/>
  <c r="B8" i="2"/>
  <c r="B7" i="3"/>
  <c r="A8" i="2"/>
  <c r="A7" i="3"/>
  <c r="T120" i="1"/>
  <c r="Z117" i="2"/>
  <c r="S120" i="1"/>
  <c r="Y117" i="2"/>
  <c r="W117" i="2"/>
  <c r="U117" i="2"/>
  <c r="T117" i="2"/>
  <c r="R117" i="2"/>
  <c r="Q117" i="2"/>
  <c r="O117" i="2"/>
  <c r="N117" i="2"/>
  <c r="L117" i="2"/>
  <c r="K117" i="2"/>
  <c r="I117" i="2"/>
  <c r="H117" i="2"/>
  <c r="F117" i="2"/>
  <c r="E117" i="2"/>
  <c r="D117" i="2"/>
  <c r="T119" i="1"/>
  <c r="Z116" i="2"/>
  <c r="S119" i="1"/>
  <c r="Y116" i="2"/>
  <c r="W116" i="2"/>
  <c r="U116" i="2"/>
  <c r="T116" i="2"/>
  <c r="R116" i="2"/>
  <c r="Q116" i="2"/>
  <c r="O116" i="2"/>
  <c r="N116" i="2"/>
  <c r="L116" i="2"/>
  <c r="K116" i="2"/>
  <c r="I116" i="2"/>
  <c r="H116" i="2"/>
  <c r="F116" i="2"/>
  <c r="E116" i="2"/>
  <c r="D116" i="2"/>
  <c r="T117" i="1"/>
  <c r="Z114" i="2"/>
  <c r="S117" i="1"/>
  <c r="Y114" i="2"/>
  <c r="W114" i="2"/>
  <c r="U114" i="2"/>
  <c r="T114" i="2"/>
  <c r="R114" i="2"/>
  <c r="Q114" i="2"/>
  <c r="O114" i="2"/>
  <c r="N114" i="2"/>
  <c r="L114" i="2"/>
  <c r="K114" i="2"/>
  <c r="I114" i="2"/>
  <c r="H114" i="2"/>
  <c r="F114" i="2"/>
  <c r="E114" i="2"/>
  <c r="D114" i="2"/>
  <c r="T116" i="1"/>
  <c r="Z113" i="2"/>
  <c r="S116" i="1"/>
  <c r="Y113" i="2"/>
  <c r="W113" i="2"/>
  <c r="U113" i="2"/>
  <c r="T113" i="2"/>
  <c r="R113" i="2"/>
  <c r="Q113" i="2"/>
  <c r="O113" i="2"/>
  <c r="N113" i="2"/>
  <c r="L113" i="2"/>
  <c r="K113" i="2"/>
  <c r="I113" i="2"/>
  <c r="H113" i="2"/>
  <c r="F113" i="2"/>
  <c r="E113" i="2"/>
  <c r="D113" i="2"/>
  <c r="T114" i="1"/>
  <c r="Z111" i="2"/>
  <c r="S114" i="1"/>
  <c r="Y111" i="2"/>
  <c r="W111" i="2"/>
  <c r="U111" i="2"/>
  <c r="T111" i="2"/>
  <c r="R111" i="2"/>
  <c r="Q111" i="2"/>
  <c r="O111" i="2"/>
  <c r="N111" i="2"/>
  <c r="L111" i="2"/>
  <c r="K111" i="2"/>
  <c r="I111" i="2"/>
  <c r="H111" i="2"/>
  <c r="F111" i="2"/>
  <c r="E111" i="2"/>
  <c r="D111" i="2"/>
  <c r="T113" i="1"/>
  <c r="Z110" i="2"/>
  <c r="S113" i="1"/>
  <c r="Y110" i="2"/>
  <c r="W110" i="2"/>
  <c r="U110" i="2"/>
  <c r="T110" i="2"/>
  <c r="R110" i="2"/>
  <c r="Q110" i="2"/>
  <c r="O110" i="2"/>
  <c r="N110" i="2"/>
  <c r="L110" i="2"/>
  <c r="K110" i="2"/>
  <c r="I110" i="2"/>
  <c r="H110" i="2"/>
  <c r="F110" i="2"/>
  <c r="E110" i="2"/>
  <c r="D110" i="2"/>
  <c r="T111" i="1"/>
  <c r="Z108" i="2"/>
  <c r="S111" i="1"/>
  <c r="Y108" i="2"/>
  <c r="W108" i="2"/>
  <c r="U108" i="2"/>
  <c r="T108" i="2"/>
  <c r="R108" i="2"/>
  <c r="Q108" i="2"/>
  <c r="O108" i="2"/>
  <c r="N108" i="2"/>
  <c r="L108" i="2"/>
  <c r="K108" i="2"/>
  <c r="I108" i="2"/>
  <c r="H108" i="2"/>
  <c r="F108" i="2"/>
  <c r="E108" i="2"/>
  <c r="D108" i="2"/>
  <c r="T110" i="1"/>
  <c r="Z107" i="2"/>
  <c r="S110" i="1"/>
  <c r="Y107" i="2"/>
  <c r="W107" i="2"/>
  <c r="U107" i="2"/>
  <c r="T107" i="2"/>
  <c r="R107" i="2"/>
  <c r="Q107" i="2"/>
  <c r="O107" i="2"/>
  <c r="N107" i="2"/>
  <c r="L107" i="2"/>
  <c r="K107" i="2"/>
  <c r="I107" i="2"/>
  <c r="H107" i="2"/>
  <c r="F107" i="2"/>
  <c r="E107" i="2"/>
  <c r="D107" i="2"/>
  <c r="T108" i="1"/>
  <c r="Z105" i="2"/>
  <c r="S108" i="1"/>
  <c r="Y105" i="2"/>
  <c r="W105" i="2"/>
  <c r="U105" i="2"/>
  <c r="T105" i="2"/>
  <c r="R105" i="2"/>
  <c r="Q105" i="2"/>
  <c r="O105" i="2"/>
  <c r="N105" i="2"/>
  <c r="L105" i="2"/>
  <c r="K105" i="2"/>
  <c r="I105" i="2"/>
  <c r="H105" i="2"/>
  <c r="F105" i="2"/>
  <c r="E105" i="2"/>
  <c r="D105" i="2"/>
  <c r="T107" i="1"/>
  <c r="Z104" i="2"/>
  <c r="S107" i="1"/>
  <c r="Y104" i="2"/>
  <c r="W104" i="2"/>
  <c r="U104" i="2"/>
  <c r="T104" i="2"/>
  <c r="R104" i="2"/>
  <c r="Q104" i="2"/>
  <c r="O104" i="2"/>
  <c r="N104" i="2"/>
  <c r="L104" i="2"/>
  <c r="K104" i="2"/>
  <c r="I104" i="2"/>
  <c r="H104" i="2"/>
  <c r="F104" i="2"/>
  <c r="E104" i="2"/>
  <c r="D104" i="2"/>
  <c r="T105" i="1"/>
  <c r="Z102" i="2"/>
  <c r="S105" i="1"/>
  <c r="Y102" i="2"/>
  <c r="W102" i="2"/>
  <c r="U102" i="2"/>
  <c r="T102" i="2"/>
  <c r="R102" i="2"/>
  <c r="Q102" i="2"/>
  <c r="O102" i="2"/>
  <c r="N102" i="2"/>
  <c r="L102" i="2"/>
  <c r="K102" i="2"/>
  <c r="I102" i="2"/>
  <c r="H102" i="2"/>
  <c r="F102" i="2"/>
  <c r="E102" i="2"/>
  <c r="D102" i="2"/>
  <c r="T104" i="1"/>
  <c r="Z101" i="2"/>
  <c r="S104" i="1"/>
  <c r="Y101" i="2"/>
  <c r="W101" i="2"/>
  <c r="U101" i="2"/>
  <c r="T101" i="2"/>
  <c r="R101" i="2"/>
  <c r="Q101" i="2"/>
  <c r="O101" i="2"/>
  <c r="N101" i="2"/>
  <c r="L101" i="2"/>
  <c r="K101" i="2"/>
  <c r="I101" i="2"/>
  <c r="H101" i="2"/>
  <c r="F101" i="2"/>
  <c r="E101" i="2"/>
  <c r="D101" i="2"/>
  <c r="T102" i="1"/>
  <c r="Z99" i="2"/>
  <c r="S102" i="1"/>
  <c r="Y99" i="2"/>
  <c r="W99" i="2"/>
  <c r="U99" i="2"/>
  <c r="T99" i="2"/>
  <c r="R99" i="2"/>
  <c r="Q99" i="2"/>
  <c r="O99" i="2"/>
  <c r="N99" i="2"/>
  <c r="L99" i="2"/>
  <c r="K99" i="2"/>
  <c r="I99" i="2"/>
  <c r="H99" i="2"/>
  <c r="F99" i="2"/>
  <c r="E99" i="2"/>
  <c r="D99" i="2"/>
  <c r="T101" i="1"/>
  <c r="Z98" i="2"/>
  <c r="S101" i="1"/>
  <c r="Y98" i="2"/>
  <c r="W98" i="2"/>
  <c r="U98" i="2"/>
  <c r="T98" i="2"/>
  <c r="R98" i="2"/>
  <c r="Q98" i="2"/>
  <c r="O98" i="2"/>
  <c r="N98" i="2"/>
  <c r="L98" i="2"/>
  <c r="K98" i="2"/>
  <c r="I98" i="2"/>
  <c r="H98" i="2"/>
  <c r="F98" i="2"/>
  <c r="E98" i="2"/>
  <c r="D98" i="2"/>
  <c r="T99" i="1"/>
  <c r="Z96" i="2"/>
  <c r="S99" i="1"/>
  <c r="Y96" i="2"/>
  <c r="W96" i="2"/>
  <c r="U96" i="2"/>
  <c r="T96" i="2"/>
  <c r="R96" i="2"/>
  <c r="Q96" i="2"/>
  <c r="O96" i="2"/>
  <c r="N96" i="2"/>
  <c r="L96" i="2"/>
  <c r="K96" i="2"/>
  <c r="I96" i="2"/>
  <c r="H96" i="2"/>
  <c r="F96" i="2"/>
  <c r="E96" i="2"/>
  <c r="D96" i="2"/>
  <c r="T98" i="1"/>
  <c r="Z95" i="2"/>
  <c r="S98" i="1"/>
  <c r="Y95" i="2"/>
  <c r="W95" i="2"/>
  <c r="U95" i="2"/>
  <c r="T95" i="2"/>
  <c r="R95" i="2"/>
  <c r="Q95" i="2"/>
  <c r="O95" i="2"/>
  <c r="N95" i="2"/>
  <c r="L95" i="2"/>
  <c r="K95" i="2"/>
  <c r="I95" i="2"/>
  <c r="H95" i="2"/>
  <c r="F95" i="2"/>
  <c r="E95" i="2"/>
  <c r="D95" i="2"/>
  <c r="T96" i="1"/>
  <c r="Z93" i="2"/>
  <c r="S96" i="1"/>
  <c r="Y93" i="2"/>
  <c r="T93" i="2"/>
  <c r="R93" i="2"/>
  <c r="Q93" i="2"/>
  <c r="O93" i="2"/>
  <c r="N93" i="2"/>
  <c r="L93" i="2"/>
  <c r="K93" i="2"/>
  <c r="I93" i="2"/>
  <c r="H93" i="2"/>
  <c r="F93" i="2"/>
  <c r="E93" i="2"/>
  <c r="D93" i="2"/>
  <c r="T95" i="1"/>
  <c r="Z92" i="2"/>
  <c r="S95" i="1"/>
  <c r="Y92" i="2"/>
  <c r="W92" i="2"/>
  <c r="U92" i="2"/>
  <c r="T92" i="2"/>
  <c r="R92" i="2"/>
  <c r="Q92" i="2"/>
  <c r="O92" i="2"/>
  <c r="N92" i="2"/>
  <c r="L92" i="2"/>
  <c r="K92" i="2"/>
  <c r="I92" i="2"/>
  <c r="H92" i="2"/>
  <c r="F92" i="2"/>
  <c r="E92" i="2"/>
  <c r="D92" i="2"/>
  <c r="T93" i="1"/>
  <c r="Z90" i="2"/>
  <c r="S93" i="1"/>
  <c r="Y90" i="2"/>
  <c r="W90" i="2"/>
  <c r="U90" i="2"/>
  <c r="T90" i="2"/>
  <c r="R90" i="2"/>
  <c r="Q90" i="2"/>
  <c r="O90" i="2"/>
  <c r="N90" i="2"/>
  <c r="L90" i="2"/>
  <c r="K90" i="2"/>
  <c r="I90" i="2"/>
  <c r="H90" i="2"/>
  <c r="F90" i="2"/>
  <c r="E90" i="2"/>
  <c r="D90" i="2"/>
  <c r="T92" i="1"/>
  <c r="Z89" i="2"/>
  <c r="S92" i="1"/>
  <c r="Y89" i="2"/>
  <c r="W89" i="2"/>
  <c r="U89" i="2"/>
  <c r="T89" i="2"/>
  <c r="R89" i="2"/>
  <c r="Q89" i="2"/>
  <c r="O89" i="2"/>
  <c r="N89" i="2"/>
  <c r="L89" i="2"/>
  <c r="K89" i="2"/>
  <c r="I89" i="2"/>
  <c r="H89" i="2"/>
  <c r="F89" i="2"/>
  <c r="E89" i="2"/>
  <c r="D89" i="2"/>
  <c r="T90" i="1"/>
  <c r="Z87" i="2"/>
  <c r="S90" i="1"/>
  <c r="Y87" i="2"/>
  <c r="W87" i="2"/>
  <c r="U87" i="2"/>
  <c r="T87" i="2"/>
  <c r="R87" i="2"/>
  <c r="Q87" i="2"/>
  <c r="O87" i="2"/>
  <c r="N87" i="2"/>
  <c r="L87" i="2"/>
  <c r="K87" i="2"/>
  <c r="I87" i="2"/>
  <c r="H87" i="2"/>
  <c r="F87" i="2"/>
  <c r="E87" i="2"/>
  <c r="D87" i="2"/>
  <c r="T89" i="1"/>
  <c r="Z86" i="2"/>
  <c r="S89" i="1"/>
  <c r="Y86" i="2"/>
  <c r="W86" i="2"/>
  <c r="U86" i="2"/>
  <c r="T86" i="2"/>
  <c r="R86" i="2"/>
  <c r="Q86" i="2"/>
  <c r="O86" i="2"/>
  <c r="N86" i="2"/>
  <c r="L86" i="2"/>
  <c r="K86" i="2"/>
  <c r="I86" i="2"/>
  <c r="H86" i="2"/>
  <c r="F86" i="2"/>
  <c r="E86" i="2"/>
  <c r="D86" i="2"/>
  <c r="T87" i="1"/>
  <c r="Z84" i="2"/>
  <c r="S87" i="1"/>
  <c r="Y84" i="2"/>
  <c r="W84" i="2"/>
  <c r="U84" i="2"/>
  <c r="T84" i="2"/>
  <c r="R84" i="2"/>
  <c r="Q84" i="2"/>
  <c r="O84" i="2"/>
  <c r="N84" i="2"/>
  <c r="L84" i="2"/>
  <c r="K84" i="2"/>
  <c r="I84" i="2"/>
  <c r="H84" i="2"/>
  <c r="F84" i="2"/>
  <c r="E84" i="2"/>
  <c r="D84" i="2"/>
  <c r="T86" i="1"/>
  <c r="Z83" i="2"/>
  <c r="S86" i="1"/>
  <c r="Y83" i="2"/>
  <c r="W83" i="2"/>
  <c r="U83" i="2"/>
  <c r="T83" i="2"/>
  <c r="R83" i="2"/>
  <c r="Q83" i="2"/>
  <c r="O83" i="2"/>
  <c r="N83" i="2"/>
  <c r="L83" i="2"/>
  <c r="K83" i="2"/>
  <c r="I83" i="2"/>
  <c r="H83" i="2"/>
  <c r="F83" i="2"/>
  <c r="E83" i="2"/>
  <c r="D83" i="2"/>
  <c r="T84" i="1"/>
  <c r="Z81" i="2"/>
  <c r="S84" i="1"/>
  <c r="Y81" i="2"/>
  <c r="W81" i="2"/>
  <c r="U81" i="2"/>
  <c r="T81" i="2"/>
  <c r="R81" i="2"/>
  <c r="Q81" i="2"/>
  <c r="O81" i="2"/>
  <c r="N81" i="2"/>
  <c r="L81" i="2"/>
  <c r="K81" i="2"/>
  <c r="I81" i="2"/>
  <c r="H81" i="2"/>
  <c r="F81" i="2"/>
  <c r="E81" i="2"/>
  <c r="D81" i="2"/>
  <c r="T83" i="1"/>
  <c r="Z80" i="2"/>
  <c r="S83" i="1"/>
  <c r="Y80" i="2"/>
  <c r="W80" i="2"/>
  <c r="U80" i="2"/>
  <c r="T80" i="2"/>
  <c r="R80" i="2"/>
  <c r="Q80" i="2"/>
  <c r="O80" i="2"/>
  <c r="N80" i="2"/>
  <c r="L80" i="2"/>
  <c r="K80" i="2"/>
  <c r="I80" i="2"/>
  <c r="H80" i="2"/>
  <c r="F80" i="2"/>
  <c r="E80" i="2"/>
  <c r="D80" i="2"/>
  <c r="T81" i="1"/>
  <c r="Z78" i="2"/>
  <c r="S81" i="1"/>
  <c r="Y78" i="2"/>
  <c r="W78" i="2"/>
  <c r="U78" i="2"/>
  <c r="T78" i="2"/>
  <c r="R78" i="2"/>
  <c r="Q78" i="2"/>
  <c r="O78" i="2"/>
  <c r="N78" i="2"/>
  <c r="L78" i="2"/>
  <c r="K78" i="2"/>
  <c r="I78" i="2"/>
  <c r="H78" i="2"/>
  <c r="F78" i="2"/>
  <c r="E78" i="2"/>
  <c r="D78" i="2"/>
  <c r="T80" i="1"/>
  <c r="Z77" i="2"/>
  <c r="S80" i="1"/>
  <c r="Y77" i="2"/>
  <c r="W77" i="2"/>
  <c r="U77" i="2"/>
  <c r="T77" i="2"/>
  <c r="R77" i="2"/>
  <c r="Q77" i="2"/>
  <c r="O77" i="2"/>
  <c r="N77" i="2"/>
  <c r="L77" i="2"/>
  <c r="K77" i="2"/>
  <c r="I77" i="2"/>
  <c r="H77" i="2"/>
  <c r="F77" i="2"/>
  <c r="E77" i="2"/>
  <c r="D77" i="2"/>
  <c r="T78" i="1"/>
  <c r="Z75" i="2"/>
  <c r="S78" i="1"/>
  <c r="Y75" i="2"/>
  <c r="T75" i="2"/>
  <c r="R75" i="2"/>
  <c r="Q75" i="2"/>
  <c r="O75" i="2"/>
  <c r="N75" i="2"/>
  <c r="L75" i="2"/>
  <c r="K75" i="2"/>
  <c r="I75" i="2"/>
  <c r="H75" i="2"/>
  <c r="F75" i="2"/>
  <c r="E75" i="2"/>
  <c r="D75" i="2"/>
  <c r="T77" i="1"/>
  <c r="Z74" i="2"/>
  <c r="S77" i="1"/>
  <c r="Y74" i="2"/>
  <c r="W74" i="2"/>
  <c r="U74" i="2"/>
  <c r="T74" i="2"/>
  <c r="R74" i="2"/>
  <c r="Q74" i="2"/>
  <c r="O74" i="2"/>
  <c r="N74" i="2"/>
  <c r="L74" i="2"/>
  <c r="K74" i="2"/>
  <c r="I74" i="2"/>
  <c r="H74" i="2"/>
  <c r="F74" i="2"/>
  <c r="E74" i="2"/>
  <c r="D74" i="2"/>
  <c r="T75" i="1"/>
  <c r="Z72" i="2"/>
  <c r="S75" i="1"/>
  <c r="Y72" i="2"/>
  <c r="W72" i="2"/>
  <c r="U72" i="2"/>
  <c r="T72" i="2"/>
  <c r="R72" i="2"/>
  <c r="Q72" i="2"/>
  <c r="O72" i="2"/>
  <c r="N72" i="2"/>
  <c r="L72" i="2"/>
  <c r="K72" i="2"/>
  <c r="I72" i="2"/>
  <c r="H72" i="2"/>
  <c r="F72" i="2"/>
  <c r="E72" i="2"/>
  <c r="D72" i="2"/>
  <c r="T74" i="1"/>
  <c r="Z71" i="2"/>
  <c r="S74" i="1"/>
  <c r="Y71" i="2"/>
  <c r="W71" i="2"/>
  <c r="U71" i="2"/>
  <c r="T71" i="2"/>
  <c r="R71" i="2"/>
  <c r="Q71" i="2"/>
  <c r="O71" i="2"/>
  <c r="N71" i="2"/>
  <c r="L71" i="2"/>
  <c r="K71" i="2"/>
  <c r="I71" i="2"/>
  <c r="H71" i="2"/>
  <c r="F71" i="2"/>
  <c r="E71" i="2"/>
  <c r="D71" i="2"/>
  <c r="T72" i="1"/>
  <c r="Z69" i="2"/>
  <c r="S72" i="1"/>
  <c r="Y69" i="2"/>
  <c r="T69" i="2"/>
  <c r="R69" i="2"/>
  <c r="Q69" i="2"/>
  <c r="O69" i="2"/>
  <c r="N69" i="2"/>
  <c r="L69" i="2"/>
  <c r="K69" i="2"/>
  <c r="I69" i="2"/>
  <c r="H69" i="2"/>
  <c r="F69" i="2"/>
  <c r="E69" i="2"/>
  <c r="D69" i="2"/>
  <c r="T71" i="1"/>
  <c r="Z68" i="2"/>
  <c r="S71" i="1"/>
  <c r="Y68" i="2"/>
  <c r="W68" i="2"/>
  <c r="U68" i="2"/>
  <c r="T68" i="2"/>
  <c r="R68" i="2"/>
  <c r="Q68" i="2"/>
  <c r="O68" i="2"/>
  <c r="N68" i="2"/>
  <c r="L68" i="2"/>
  <c r="K68" i="2"/>
  <c r="I68" i="2"/>
  <c r="H68" i="2"/>
  <c r="F68" i="2"/>
  <c r="E68" i="2"/>
  <c r="D68" i="2"/>
  <c r="T69" i="1"/>
  <c r="Z66" i="2"/>
  <c r="S69" i="1"/>
  <c r="Y66" i="2"/>
  <c r="W66" i="2"/>
  <c r="U66" i="2"/>
  <c r="T66" i="2"/>
  <c r="R66" i="2"/>
  <c r="Q66" i="2"/>
  <c r="O66" i="2"/>
  <c r="N66" i="2"/>
  <c r="L66" i="2"/>
  <c r="K66" i="2"/>
  <c r="I66" i="2"/>
  <c r="H66" i="2"/>
  <c r="F66" i="2"/>
  <c r="E66" i="2"/>
  <c r="D66" i="2"/>
  <c r="T68" i="1"/>
  <c r="Z65" i="2"/>
  <c r="S68" i="1"/>
  <c r="Y65" i="2"/>
  <c r="W65" i="2"/>
  <c r="U65" i="2"/>
  <c r="T65" i="2"/>
  <c r="R65" i="2"/>
  <c r="Q65" i="2"/>
  <c r="O65" i="2"/>
  <c r="N65" i="2"/>
  <c r="L65" i="2"/>
  <c r="K65" i="2"/>
  <c r="I65" i="2"/>
  <c r="H65" i="2"/>
  <c r="F65" i="2"/>
  <c r="E65" i="2"/>
  <c r="D65" i="2"/>
  <c r="T66" i="1"/>
  <c r="Z63" i="2"/>
  <c r="S66" i="1"/>
  <c r="Y63" i="2"/>
  <c r="T63" i="2"/>
  <c r="R63" i="2"/>
  <c r="Q63" i="2"/>
  <c r="O63" i="2"/>
  <c r="N63" i="2"/>
  <c r="L63" i="2"/>
  <c r="K63" i="2"/>
  <c r="I63" i="2"/>
  <c r="H63" i="2"/>
  <c r="F63" i="2"/>
  <c r="E63" i="2"/>
  <c r="D63" i="2"/>
  <c r="T65" i="1"/>
  <c r="Z62" i="2"/>
  <c r="S65" i="1"/>
  <c r="Y62" i="2"/>
  <c r="W62" i="2"/>
  <c r="U62" i="2"/>
  <c r="T62" i="2"/>
  <c r="R62" i="2"/>
  <c r="Q62" i="2"/>
  <c r="O62" i="2"/>
  <c r="N62" i="2"/>
  <c r="L62" i="2"/>
  <c r="K62" i="2"/>
  <c r="I62" i="2"/>
  <c r="H62" i="2"/>
  <c r="F62" i="2"/>
  <c r="E62" i="2"/>
  <c r="D62" i="2"/>
  <c r="T63" i="1"/>
  <c r="Z60" i="2"/>
  <c r="S63" i="1"/>
  <c r="Y60" i="2"/>
  <c r="W60" i="2"/>
  <c r="U60" i="2"/>
  <c r="T60" i="2"/>
  <c r="R60" i="2"/>
  <c r="Q60" i="2"/>
  <c r="O60" i="2"/>
  <c r="N60" i="2"/>
  <c r="L60" i="2"/>
  <c r="K60" i="2"/>
  <c r="I60" i="2"/>
  <c r="H60" i="2"/>
  <c r="F60" i="2"/>
  <c r="E60" i="2"/>
  <c r="D60" i="2"/>
  <c r="T62" i="1"/>
  <c r="Z59" i="2"/>
  <c r="S62" i="1"/>
  <c r="Y59" i="2"/>
  <c r="W59" i="2"/>
  <c r="U59" i="2"/>
  <c r="T59" i="2"/>
  <c r="R59" i="2"/>
  <c r="Q59" i="2"/>
  <c r="O59" i="2"/>
  <c r="N59" i="2"/>
  <c r="L59" i="2"/>
  <c r="K59" i="2"/>
  <c r="I59" i="2"/>
  <c r="H59" i="2"/>
  <c r="F59" i="2"/>
  <c r="E59" i="2"/>
  <c r="D59" i="2"/>
  <c r="T60" i="1"/>
  <c r="Z57" i="2"/>
  <c r="S60" i="1"/>
  <c r="Y57" i="2"/>
  <c r="W57" i="2"/>
  <c r="U57" i="2"/>
  <c r="T57" i="2"/>
  <c r="R57" i="2"/>
  <c r="Q57" i="2"/>
  <c r="O57" i="2"/>
  <c r="N57" i="2"/>
  <c r="L57" i="2"/>
  <c r="K57" i="2"/>
  <c r="I57" i="2"/>
  <c r="H57" i="2"/>
  <c r="F57" i="2"/>
  <c r="E57" i="2"/>
  <c r="D57" i="2"/>
  <c r="T59" i="1"/>
  <c r="Z56" i="2"/>
  <c r="S59" i="1"/>
  <c r="Y56" i="2"/>
  <c r="W56" i="2"/>
  <c r="U56" i="2"/>
  <c r="T56" i="2"/>
  <c r="R56" i="2"/>
  <c r="Q56" i="2"/>
  <c r="O56" i="2"/>
  <c r="N56" i="2"/>
  <c r="L56" i="2"/>
  <c r="K56" i="2"/>
  <c r="I56" i="2"/>
  <c r="H56" i="2"/>
  <c r="F56" i="2"/>
  <c r="E56" i="2"/>
  <c r="D56" i="2"/>
  <c r="T57" i="1"/>
  <c r="Z54" i="2"/>
  <c r="S57" i="1"/>
  <c r="Y54" i="2"/>
  <c r="W54" i="2"/>
  <c r="U54" i="2"/>
  <c r="T54" i="2"/>
  <c r="R54" i="2"/>
  <c r="Q54" i="2"/>
  <c r="O54" i="2"/>
  <c r="N54" i="2"/>
  <c r="L54" i="2"/>
  <c r="K54" i="2"/>
  <c r="I54" i="2"/>
  <c r="H54" i="2"/>
  <c r="F54" i="2"/>
  <c r="E54" i="2"/>
  <c r="D54" i="2"/>
  <c r="T56" i="1"/>
  <c r="Z53" i="2"/>
  <c r="S56" i="1"/>
  <c r="Y53" i="2"/>
  <c r="W53" i="2"/>
  <c r="U53" i="2"/>
  <c r="T53" i="2"/>
  <c r="R53" i="2"/>
  <c r="Q53" i="2"/>
  <c r="O53" i="2"/>
  <c r="N53" i="2"/>
  <c r="L53" i="2"/>
  <c r="K53" i="2"/>
  <c r="I53" i="2"/>
  <c r="H53" i="2"/>
  <c r="F53" i="2"/>
  <c r="E53" i="2"/>
  <c r="D53" i="2"/>
  <c r="T54" i="1"/>
  <c r="Z51" i="2"/>
  <c r="S54" i="1"/>
  <c r="Y51" i="2"/>
  <c r="W51" i="2"/>
  <c r="U51" i="2"/>
  <c r="T51" i="2"/>
  <c r="R51" i="2"/>
  <c r="Q51" i="2"/>
  <c r="O51" i="2"/>
  <c r="N51" i="2"/>
  <c r="L51" i="2"/>
  <c r="K51" i="2"/>
  <c r="I51" i="2"/>
  <c r="H51" i="2"/>
  <c r="F51" i="2"/>
  <c r="E51" i="2"/>
  <c r="D51" i="2"/>
  <c r="T53" i="1"/>
  <c r="Z50" i="2"/>
  <c r="S53" i="1"/>
  <c r="Y50" i="2"/>
  <c r="W50" i="2"/>
  <c r="U50" i="2"/>
  <c r="T50" i="2"/>
  <c r="R50" i="2"/>
  <c r="Q50" i="2"/>
  <c r="O50" i="2"/>
  <c r="N50" i="2"/>
  <c r="L50" i="2"/>
  <c r="K50" i="2"/>
  <c r="I50" i="2"/>
  <c r="H50" i="2"/>
  <c r="F50" i="2"/>
  <c r="E50" i="2"/>
  <c r="D50" i="2"/>
  <c r="T51" i="1"/>
  <c r="Z48" i="2"/>
  <c r="S51" i="1"/>
  <c r="Y48" i="2"/>
  <c r="W48" i="2"/>
  <c r="U48" i="2"/>
  <c r="T48" i="2"/>
  <c r="R48" i="2"/>
  <c r="Q48" i="2"/>
  <c r="O48" i="2"/>
  <c r="N48" i="2"/>
  <c r="L48" i="2"/>
  <c r="K48" i="2"/>
  <c r="I48" i="2"/>
  <c r="H48" i="2"/>
  <c r="F48" i="2"/>
  <c r="E48" i="2"/>
  <c r="D48" i="2"/>
  <c r="T50" i="1"/>
  <c r="Z47" i="2"/>
  <c r="S50" i="1"/>
  <c r="Y47" i="2"/>
  <c r="W47" i="2"/>
  <c r="U47" i="2"/>
  <c r="T47" i="2"/>
  <c r="R47" i="2"/>
  <c r="Q47" i="2"/>
  <c r="O47" i="2"/>
  <c r="N47" i="2"/>
  <c r="L47" i="2"/>
  <c r="K47" i="2"/>
  <c r="I47" i="2"/>
  <c r="H47" i="2"/>
  <c r="F47" i="2"/>
  <c r="E47" i="2"/>
  <c r="D47" i="2"/>
  <c r="T48" i="1"/>
  <c r="Z45" i="2"/>
  <c r="S48" i="1"/>
  <c r="Y45" i="2"/>
  <c r="T45" i="2"/>
  <c r="R45" i="2"/>
  <c r="Q45" i="2"/>
  <c r="O45" i="2"/>
  <c r="N45" i="2"/>
  <c r="L45" i="2"/>
  <c r="K45" i="2"/>
  <c r="I45" i="2"/>
  <c r="H45" i="2"/>
  <c r="F45" i="2"/>
  <c r="E45" i="2"/>
  <c r="D45" i="2"/>
  <c r="T47" i="1"/>
  <c r="Z44" i="2"/>
  <c r="S47" i="1"/>
  <c r="Y44" i="2"/>
  <c r="W44" i="2"/>
  <c r="U44" i="2"/>
  <c r="T44" i="2"/>
  <c r="R44" i="2"/>
  <c r="Q44" i="2"/>
  <c r="O44" i="2"/>
  <c r="N44" i="2"/>
  <c r="L44" i="2"/>
  <c r="K44" i="2"/>
  <c r="I44" i="2"/>
  <c r="H44" i="2"/>
  <c r="F44" i="2"/>
  <c r="E44" i="2"/>
  <c r="D44" i="2"/>
  <c r="T45" i="1"/>
  <c r="Z42" i="2"/>
  <c r="S45" i="1"/>
  <c r="Y42" i="2"/>
  <c r="W42" i="2"/>
  <c r="U42" i="2"/>
  <c r="T42" i="2"/>
  <c r="R42" i="2"/>
  <c r="Q42" i="2"/>
  <c r="O42" i="2"/>
  <c r="N42" i="2"/>
  <c r="L42" i="2"/>
  <c r="K42" i="2"/>
  <c r="I42" i="2"/>
  <c r="H42" i="2"/>
  <c r="F42" i="2"/>
  <c r="E42" i="2"/>
  <c r="D42" i="2"/>
  <c r="T44" i="1"/>
  <c r="Z41" i="2"/>
  <c r="S44" i="1"/>
  <c r="Y41" i="2"/>
  <c r="W41" i="2"/>
  <c r="U41" i="2"/>
  <c r="T41" i="2"/>
  <c r="R41" i="2"/>
  <c r="Q41" i="2"/>
  <c r="O41" i="2"/>
  <c r="N41" i="2"/>
  <c r="L41" i="2"/>
  <c r="K41" i="2"/>
  <c r="I41" i="2"/>
  <c r="H41" i="2"/>
  <c r="F41" i="2"/>
  <c r="E41" i="2"/>
  <c r="D41" i="2"/>
  <c r="T42" i="1"/>
  <c r="Z39" i="2"/>
  <c r="S42" i="1"/>
  <c r="Y39" i="2"/>
  <c r="W39" i="2"/>
  <c r="U39" i="2"/>
  <c r="T39" i="2"/>
  <c r="R39" i="2"/>
  <c r="Q39" i="2"/>
  <c r="O39" i="2"/>
  <c r="N39" i="2"/>
  <c r="L39" i="2"/>
  <c r="K39" i="2"/>
  <c r="I39" i="2"/>
  <c r="H39" i="2"/>
  <c r="F39" i="2"/>
  <c r="E39" i="2"/>
  <c r="D39" i="2"/>
  <c r="T41" i="1"/>
  <c r="Z38" i="2"/>
  <c r="S41" i="1"/>
  <c r="Y38" i="2"/>
  <c r="W38" i="2"/>
  <c r="U38" i="2"/>
  <c r="T38" i="2"/>
  <c r="R38" i="2"/>
  <c r="Q38" i="2"/>
  <c r="O38" i="2"/>
  <c r="N38" i="2"/>
  <c r="L38" i="2"/>
  <c r="K38" i="2"/>
  <c r="I38" i="2"/>
  <c r="H38" i="2"/>
  <c r="F38" i="2"/>
  <c r="E38" i="2"/>
  <c r="D38" i="2"/>
  <c r="T39" i="1"/>
  <c r="Z36" i="2"/>
  <c r="S39" i="1"/>
  <c r="Y36" i="2"/>
  <c r="W36" i="2"/>
  <c r="U36" i="2"/>
  <c r="T36" i="2"/>
  <c r="R36" i="2"/>
  <c r="Q36" i="2"/>
  <c r="O36" i="2"/>
  <c r="N36" i="2"/>
  <c r="L36" i="2"/>
  <c r="K36" i="2"/>
  <c r="I36" i="2"/>
  <c r="H36" i="2"/>
  <c r="F36" i="2"/>
  <c r="E36" i="2"/>
  <c r="D36" i="2"/>
  <c r="T38" i="1"/>
  <c r="Z35" i="2"/>
  <c r="S38" i="1"/>
  <c r="Y35" i="2"/>
  <c r="W35" i="2"/>
  <c r="U35" i="2"/>
  <c r="T35" i="2"/>
  <c r="R35" i="2"/>
  <c r="Q35" i="2"/>
  <c r="O35" i="2"/>
  <c r="N35" i="2"/>
  <c r="L35" i="2"/>
  <c r="K35" i="2"/>
  <c r="I35" i="2"/>
  <c r="H35" i="2"/>
  <c r="F35" i="2"/>
  <c r="E35" i="2"/>
  <c r="D35" i="2"/>
  <c r="T36" i="1"/>
  <c r="Z33" i="2"/>
  <c r="S36" i="1"/>
  <c r="Y33" i="2"/>
  <c r="W33" i="2"/>
  <c r="U33" i="2"/>
  <c r="T33" i="2"/>
  <c r="R33" i="2"/>
  <c r="Q33" i="2"/>
  <c r="O33" i="2"/>
  <c r="N33" i="2"/>
  <c r="L33" i="2"/>
  <c r="K33" i="2"/>
  <c r="I33" i="2"/>
  <c r="H33" i="2"/>
  <c r="F33" i="2"/>
  <c r="E33" i="2"/>
  <c r="D33" i="2"/>
  <c r="T35" i="1"/>
  <c r="Z32" i="2"/>
  <c r="S35" i="1"/>
  <c r="Y32" i="2"/>
  <c r="W32" i="2"/>
  <c r="U32" i="2"/>
  <c r="T32" i="2"/>
  <c r="R32" i="2"/>
  <c r="Q32" i="2"/>
  <c r="O32" i="2"/>
  <c r="N32" i="2"/>
  <c r="L32" i="2"/>
  <c r="K32" i="2"/>
  <c r="I32" i="2"/>
  <c r="H32" i="2"/>
  <c r="F32" i="2"/>
  <c r="E32" i="2"/>
  <c r="D32" i="2"/>
  <c r="X119" i="1"/>
  <c r="Z119" i="1"/>
  <c r="Y119" i="1"/>
  <c r="W119" i="1"/>
  <c r="X116" i="1"/>
  <c r="Z116" i="1"/>
  <c r="Y116" i="1"/>
  <c r="W116" i="1"/>
  <c r="X113" i="1"/>
  <c r="Z113" i="1"/>
  <c r="Y113" i="1"/>
  <c r="W113" i="1"/>
  <c r="X110" i="1"/>
  <c r="Z110" i="1"/>
  <c r="Y110" i="1"/>
  <c r="W110" i="1"/>
  <c r="X107" i="1"/>
  <c r="Z107" i="1"/>
  <c r="Y107" i="1"/>
  <c r="W107" i="1"/>
  <c r="X104" i="1"/>
  <c r="Z104" i="1"/>
  <c r="Y104" i="1"/>
  <c r="W104" i="1"/>
  <c r="X101" i="1"/>
  <c r="Z101" i="1"/>
  <c r="Y101" i="1"/>
  <c r="W101" i="1"/>
  <c r="X98" i="1"/>
  <c r="Z98" i="1"/>
  <c r="Y98" i="1"/>
  <c r="W98" i="1"/>
  <c r="X95" i="1"/>
  <c r="Z95" i="1"/>
  <c r="Y95" i="1"/>
  <c r="W95" i="1"/>
  <c r="X92" i="1"/>
  <c r="Z92" i="1"/>
  <c r="Y92" i="1"/>
  <c r="W92" i="1"/>
  <c r="X89" i="1"/>
  <c r="Z89" i="1"/>
  <c r="Y89" i="1"/>
  <c r="W89" i="1"/>
  <c r="X86" i="1"/>
  <c r="Z86" i="1"/>
  <c r="Y86" i="1"/>
  <c r="W86" i="1"/>
  <c r="X83" i="1"/>
  <c r="Z83" i="1"/>
  <c r="Y83" i="1"/>
  <c r="W83" i="1"/>
  <c r="X80" i="1"/>
  <c r="Z80" i="1"/>
  <c r="Y80" i="1"/>
  <c r="W80" i="1"/>
  <c r="X77" i="1"/>
  <c r="Z77" i="1"/>
  <c r="Y77" i="1"/>
  <c r="W77" i="1"/>
  <c r="X74" i="1"/>
  <c r="Z74" i="1"/>
  <c r="Y74" i="1"/>
  <c r="W74" i="1"/>
  <c r="X71" i="1"/>
  <c r="Z71" i="1"/>
  <c r="Y71" i="1"/>
  <c r="W71" i="1"/>
  <c r="X68" i="1"/>
  <c r="Z68" i="1"/>
  <c r="Y68" i="1"/>
  <c r="W68" i="1"/>
  <c r="X65" i="1"/>
  <c r="Z65" i="1"/>
  <c r="Y65" i="1"/>
  <c r="W65" i="1"/>
  <c r="X62" i="1"/>
  <c r="Z62" i="1"/>
  <c r="Y62" i="1"/>
  <c r="W62" i="1"/>
  <c r="X59" i="1"/>
  <c r="Z59" i="1"/>
  <c r="Y59" i="1"/>
  <c r="W59" i="1"/>
  <c r="X56" i="1"/>
  <c r="Z56" i="1"/>
  <c r="Y56" i="1"/>
  <c r="W56" i="1"/>
  <c r="X53" i="1"/>
  <c r="Z53" i="1"/>
  <c r="Y53" i="1"/>
  <c r="W53" i="1"/>
  <c r="X50" i="1"/>
  <c r="Z50" i="1"/>
  <c r="Y50" i="1"/>
  <c r="W50" i="1"/>
  <c r="X47" i="1"/>
  <c r="Z47" i="1"/>
  <c r="Y47" i="1"/>
  <c r="W47" i="1"/>
  <c r="X44" i="1"/>
  <c r="Z44" i="1"/>
  <c r="Y44" i="1"/>
  <c r="W44" i="1"/>
  <c r="X41" i="1"/>
  <c r="Z41" i="1"/>
  <c r="Y41" i="1"/>
  <c r="W41" i="1"/>
  <c r="X38" i="1"/>
  <c r="Z38" i="1"/>
  <c r="Y38" i="1"/>
  <c r="W38" i="1"/>
  <c r="X35" i="1"/>
  <c r="Z35" i="1"/>
  <c r="Y35" i="1"/>
  <c r="W35" i="1"/>
  <c r="T33" i="1"/>
  <c r="Z30" i="2"/>
  <c r="S33" i="1"/>
  <c r="Y30" i="2"/>
  <c r="W30" i="2"/>
  <c r="U30" i="2"/>
  <c r="T30" i="2"/>
  <c r="R30" i="2"/>
  <c r="Q30" i="2"/>
  <c r="O30" i="2"/>
  <c r="N30" i="2"/>
  <c r="L30" i="2"/>
  <c r="K30" i="2"/>
  <c r="I30" i="2"/>
  <c r="H30" i="2"/>
  <c r="F30" i="2"/>
  <c r="E30" i="2"/>
  <c r="D30" i="2"/>
  <c r="T32" i="1"/>
  <c r="Z29" i="2"/>
  <c r="S32" i="1"/>
  <c r="Y29" i="2"/>
  <c r="W29" i="2"/>
  <c r="U29" i="2"/>
  <c r="T29" i="2"/>
  <c r="R29" i="2"/>
  <c r="Q29" i="2"/>
  <c r="O29" i="2"/>
  <c r="N29" i="2"/>
  <c r="L29" i="2"/>
  <c r="K29" i="2"/>
  <c r="I29" i="2"/>
  <c r="H29" i="2"/>
  <c r="F29" i="2"/>
  <c r="E29" i="2"/>
  <c r="D29" i="2"/>
  <c r="C29" i="2"/>
  <c r="T30" i="1"/>
  <c r="Z27" i="2"/>
  <c r="S30" i="1"/>
  <c r="Y27" i="2"/>
  <c r="W27" i="2"/>
  <c r="U27" i="2"/>
  <c r="T27" i="2"/>
  <c r="R27" i="2"/>
  <c r="Q27" i="2"/>
  <c r="O27" i="2"/>
  <c r="N27" i="2"/>
  <c r="L27" i="2"/>
  <c r="K27" i="2"/>
  <c r="I27" i="2"/>
  <c r="H27" i="2"/>
  <c r="F27" i="2"/>
  <c r="E27" i="2"/>
  <c r="D27" i="2"/>
  <c r="T29" i="1"/>
  <c r="Z26" i="2"/>
  <c r="S29" i="1"/>
  <c r="Y26" i="2"/>
  <c r="W26" i="2"/>
  <c r="U26" i="2"/>
  <c r="T26" i="2"/>
  <c r="R26" i="2"/>
  <c r="Q26" i="2"/>
  <c r="O26" i="2"/>
  <c r="N26" i="2"/>
  <c r="L26" i="2"/>
  <c r="K26" i="2"/>
  <c r="I26" i="2"/>
  <c r="H26" i="2"/>
  <c r="F26" i="2"/>
  <c r="E26" i="2"/>
  <c r="D26" i="2"/>
  <c r="C26" i="2"/>
  <c r="T27" i="1"/>
  <c r="Z24" i="2"/>
  <c r="S27" i="1"/>
  <c r="Y24" i="2"/>
  <c r="W24" i="2"/>
  <c r="U24" i="2"/>
  <c r="T24" i="2"/>
  <c r="R24" i="2"/>
  <c r="Q24" i="2"/>
  <c r="O24" i="2"/>
  <c r="N24" i="2"/>
  <c r="L24" i="2"/>
  <c r="K24" i="2"/>
  <c r="I24" i="2"/>
  <c r="H24" i="2"/>
  <c r="F24" i="2"/>
  <c r="E24" i="2"/>
  <c r="D24" i="2"/>
  <c r="T26" i="1"/>
  <c r="Z23" i="2"/>
  <c r="S26" i="1"/>
  <c r="Y23" i="2"/>
  <c r="W23" i="2"/>
  <c r="U23" i="2"/>
  <c r="T23" i="2"/>
  <c r="R23" i="2"/>
  <c r="Q23" i="2"/>
  <c r="O23" i="2"/>
  <c r="N23" i="2"/>
  <c r="L23" i="2"/>
  <c r="K23" i="2"/>
  <c r="I23" i="2"/>
  <c r="H23" i="2"/>
  <c r="F23" i="2"/>
  <c r="E23" i="2"/>
  <c r="D23" i="2"/>
  <c r="C23" i="2"/>
  <c r="T24" i="1"/>
  <c r="Z21" i="2"/>
  <c r="S24" i="1"/>
  <c r="Y21" i="2"/>
  <c r="W21" i="2"/>
  <c r="U21" i="2"/>
  <c r="T21" i="2"/>
  <c r="R21" i="2"/>
  <c r="Q21" i="2"/>
  <c r="O21" i="2"/>
  <c r="N21" i="2"/>
  <c r="L21" i="2"/>
  <c r="K21" i="2"/>
  <c r="I21" i="2"/>
  <c r="H21" i="2"/>
  <c r="F21" i="2"/>
  <c r="E21" i="2"/>
  <c r="D21" i="2"/>
  <c r="T23" i="1"/>
  <c r="Z20" i="2"/>
  <c r="S23" i="1"/>
  <c r="Y20" i="2"/>
  <c r="W20" i="2"/>
  <c r="U20" i="2"/>
  <c r="T20" i="2"/>
  <c r="R20" i="2"/>
  <c r="Q20" i="2"/>
  <c r="O20" i="2"/>
  <c r="N20" i="2"/>
  <c r="L20" i="2"/>
  <c r="K20" i="2"/>
  <c r="I20" i="2"/>
  <c r="H20" i="2"/>
  <c r="F20" i="2"/>
  <c r="E20" i="2"/>
  <c r="D20" i="2"/>
  <c r="C20" i="2"/>
  <c r="T21" i="1"/>
  <c r="Z18" i="2"/>
  <c r="S21" i="1"/>
  <c r="Y18" i="2"/>
  <c r="W18" i="2"/>
  <c r="U18" i="2"/>
  <c r="T18" i="2"/>
  <c r="R18" i="2"/>
  <c r="Q18" i="2"/>
  <c r="O18" i="2"/>
  <c r="N18" i="2"/>
  <c r="L18" i="2"/>
  <c r="K18" i="2"/>
  <c r="I18" i="2"/>
  <c r="H18" i="2"/>
  <c r="F18" i="2"/>
  <c r="E18" i="2"/>
  <c r="D18" i="2"/>
  <c r="T20" i="1"/>
  <c r="Z17" i="2"/>
  <c r="S20" i="1"/>
  <c r="Y17" i="2"/>
  <c r="W17" i="2"/>
  <c r="U17" i="2"/>
  <c r="T17" i="2"/>
  <c r="R17" i="2"/>
  <c r="Q17" i="2"/>
  <c r="O17" i="2"/>
  <c r="N17" i="2"/>
  <c r="L17" i="2"/>
  <c r="K17" i="2"/>
  <c r="I17" i="2"/>
  <c r="H17" i="2"/>
  <c r="F17" i="2"/>
  <c r="E17" i="2"/>
  <c r="D17" i="2"/>
  <c r="C17" i="2"/>
  <c r="T18" i="1"/>
  <c r="Z15" i="2"/>
  <c r="S18" i="1"/>
  <c r="Y15" i="2"/>
  <c r="W15" i="2"/>
  <c r="U15" i="2"/>
  <c r="T15" i="2"/>
  <c r="R15" i="2"/>
  <c r="Q15" i="2"/>
  <c r="O15" i="2"/>
  <c r="N15" i="2"/>
  <c r="L15" i="2"/>
  <c r="K15" i="2"/>
  <c r="I15" i="2"/>
  <c r="H15" i="2"/>
  <c r="F15" i="2"/>
  <c r="E15" i="2"/>
  <c r="D15" i="2"/>
  <c r="T17" i="1"/>
  <c r="Z14" i="2"/>
  <c r="S17" i="1"/>
  <c r="Y14" i="2"/>
  <c r="W14" i="2"/>
  <c r="U14" i="2"/>
  <c r="T14" i="2"/>
  <c r="R14" i="2"/>
  <c r="Q14" i="2"/>
  <c r="O14" i="2"/>
  <c r="N14" i="2"/>
  <c r="L14" i="2"/>
  <c r="K14" i="2"/>
  <c r="I14" i="2"/>
  <c r="H14" i="2"/>
  <c r="F14" i="2"/>
  <c r="E14" i="2"/>
  <c r="D14" i="2"/>
  <c r="C14" i="2"/>
  <c r="T15" i="1"/>
  <c r="Z12" i="2"/>
  <c r="S15" i="1"/>
  <c r="Y12" i="2"/>
  <c r="W12" i="2"/>
  <c r="U12" i="2"/>
  <c r="T12" i="2"/>
  <c r="R12" i="2"/>
  <c r="Q12" i="2"/>
  <c r="O12" i="2"/>
  <c r="N12" i="2"/>
  <c r="L12" i="2"/>
  <c r="K12" i="2"/>
  <c r="I12" i="2"/>
  <c r="H12" i="2"/>
  <c r="F12" i="2"/>
  <c r="E12" i="2"/>
  <c r="D12" i="2"/>
  <c r="T14" i="1"/>
  <c r="Z11" i="2"/>
  <c r="S14" i="1"/>
  <c r="Y11" i="2"/>
  <c r="W11" i="2"/>
  <c r="U11" i="2"/>
  <c r="T11" i="2"/>
  <c r="R11" i="2"/>
  <c r="Q11" i="2"/>
  <c r="O11" i="2"/>
  <c r="N11" i="2"/>
  <c r="L11" i="2"/>
  <c r="K11" i="2"/>
  <c r="I11" i="2"/>
  <c r="H11" i="2"/>
  <c r="F11" i="2"/>
  <c r="E11" i="2"/>
  <c r="D11" i="2"/>
  <c r="C11" i="2"/>
  <c r="X32" i="1"/>
  <c r="Z32" i="1"/>
  <c r="Y32" i="1"/>
  <c r="W32" i="1"/>
  <c r="X29" i="1"/>
  <c r="Z29" i="1"/>
  <c r="Y29" i="1"/>
  <c r="W29" i="1"/>
  <c r="X26" i="1"/>
  <c r="Z26" i="1"/>
  <c r="Y26" i="1"/>
  <c r="W26" i="1"/>
  <c r="X23" i="1"/>
  <c r="Z23" i="1"/>
  <c r="Y23" i="1"/>
  <c r="W23" i="1"/>
  <c r="X20" i="1"/>
  <c r="Z20" i="1"/>
  <c r="Y20" i="1"/>
  <c r="W20" i="1"/>
  <c r="X17" i="1"/>
  <c r="Z17" i="1"/>
  <c r="Y17" i="1"/>
  <c r="W17" i="1"/>
  <c r="X14" i="1"/>
  <c r="Z14" i="1"/>
  <c r="Y14" i="1"/>
  <c r="W14" i="1"/>
  <c r="T12" i="1"/>
  <c r="Z9" i="2"/>
  <c r="S12" i="1"/>
  <c r="Y9" i="2"/>
  <c r="W9" i="2"/>
  <c r="U9" i="2"/>
  <c r="T9" i="2"/>
  <c r="R9" i="2"/>
  <c r="Q9" i="2"/>
  <c r="O9" i="2"/>
  <c r="N9" i="2"/>
  <c r="L9" i="2"/>
  <c r="K9" i="2"/>
  <c r="I9" i="2"/>
  <c r="H9" i="2"/>
  <c r="F9" i="2"/>
  <c r="E9" i="2"/>
  <c r="D9" i="2"/>
  <c r="T11" i="1"/>
  <c r="Z8" i="2"/>
  <c r="S11" i="1"/>
  <c r="Y8" i="2"/>
  <c r="W8" i="2"/>
  <c r="U8" i="2"/>
  <c r="T8" i="2"/>
  <c r="R8" i="2"/>
  <c r="Q8" i="2"/>
  <c r="O8" i="2"/>
  <c r="N8" i="2"/>
  <c r="L8" i="2"/>
  <c r="K8" i="2"/>
  <c r="I8" i="2"/>
  <c r="H8" i="2"/>
  <c r="F8" i="2"/>
  <c r="E8" i="2"/>
  <c r="D8" i="2"/>
  <c r="C8" i="2"/>
  <c r="X11" i="1"/>
  <c r="Z11" i="1"/>
  <c r="Y11" i="1"/>
  <c r="W11" i="1"/>
</calcChain>
</file>

<file path=xl/sharedStrings.xml><?xml version="1.0" encoding="utf-8"?>
<sst xmlns="http://schemas.openxmlformats.org/spreadsheetml/2006/main" count="896" uniqueCount="214">
  <si>
    <t>Cosmogenic Ne-21</t>
  </si>
  <si>
    <t>cosmogenic</t>
  </si>
  <si>
    <t>each aliquot</t>
  </si>
  <si>
    <t>Pct of</t>
  </si>
  <si>
    <t>This aqt</t>
  </si>
  <si>
    <t>Total cosmogenic Ne-21</t>
  </si>
  <si>
    <t>Trapped Ne-21</t>
  </si>
  <si>
    <t>Total Ne-21</t>
  </si>
  <si>
    <t>Quartz</t>
  </si>
  <si>
    <t>Heating</t>
  </si>
  <si>
    <t>Total Ne-20 released</t>
  </si>
  <si>
    <t>Total Ne-21 released</t>
  </si>
  <si>
    <t>Ne-21/Ne-20</t>
  </si>
  <si>
    <t>Ne-22/Ne-20</t>
  </si>
  <si>
    <t>Best normalization</t>
  </si>
  <si>
    <t>total Ne-21</t>
  </si>
  <si>
    <t>pct of</t>
  </si>
  <si>
    <t>Filename</t>
  </si>
  <si>
    <t>Sample name</t>
  </si>
  <si>
    <t>Aliquot</t>
  </si>
  <si>
    <t>weight (g)</t>
  </si>
  <si>
    <t>temp (deg C)</t>
  </si>
  <si>
    <t>time (hr)</t>
  </si>
  <si>
    <t>(Gatoms)</t>
  </si>
  <si>
    <t>+/-</t>
  </si>
  <si>
    <t>(Matoms)</t>
  </si>
  <si>
    <t>(10^-3)</t>
  </si>
  <si>
    <t>(Matoms/g)</t>
  </si>
  <si>
    <t>this aqt</t>
  </si>
  <si>
    <t>Matoms/g</t>
  </si>
  <si>
    <t xml:space="preserve">Percent of total </t>
  </si>
  <si>
    <t>Total</t>
  </si>
  <si>
    <t>temperature</t>
  </si>
  <si>
    <t>time</t>
  </si>
  <si>
    <t>This heating step</t>
  </si>
  <si>
    <r>
      <t xml:space="preserve">% of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>Ne released</t>
    </r>
  </si>
  <si>
    <t>(deg C)</t>
  </si>
  <si>
    <t>(hr)</t>
  </si>
  <si>
    <r>
      <t>(10</t>
    </r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 atoms)</t>
    </r>
  </si>
  <si>
    <r>
      <t>(10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atoms)</t>
    </r>
  </si>
  <si>
    <r>
      <t>(10</t>
    </r>
    <r>
      <rPr>
        <vertAlign val="superscript"/>
        <sz val="10"/>
        <rFont val="Arial"/>
        <family val="2"/>
      </rPr>
      <t>-3</t>
    </r>
    <r>
      <rPr>
        <sz val="10"/>
        <rFont val="Arial"/>
        <family val="2"/>
      </rPr>
      <t>)</t>
    </r>
  </si>
  <si>
    <r>
      <t>(10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atoms g</t>
    </r>
    <r>
      <rPr>
        <vertAlign val="superscript"/>
        <sz val="10"/>
        <rFont val="Arial"/>
        <family val="2"/>
      </rPr>
      <t>-1</t>
    </r>
    <r>
      <rPr>
        <sz val="10"/>
        <rFont val="Arial"/>
        <family val="2"/>
      </rPr>
      <t>)</t>
    </r>
  </si>
  <si>
    <t>in this heating step</t>
  </si>
  <si>
    <t>released in this step</t>
  </si>
  <si>
    <r>
      <t>1</t>
    </r>
    <r>
      <rPr>
        <sz val="10"/>
        <rFont val="Arial"/>
        <family val="2"/>
      </rPr>
      <t xml:space="preserve"> Computed by comparison to </t>
    </r>
    <r>
      <rPr>
        <vertAlign val="superscript"/>
        <sz val="10"/>
        <rFont val="Arial"/>
        <family val="2"/>
      </rPr>
      <t>20</t>
    </r>
    <r>
      <rPr>
        <sz val="10"/>
        <rFont val="Arial"/>
        <family val="2"/>
      </rPr>
      <t xml:space="preserve">Ne signal in air pipettes. 1-sigma uncertainty includes measurement uncertainty of </t>
    </r>
    <r>
      <rPr>
        <vertAlign val="superscript"/>
        <sz val="10"/>
        <rFont val="Arial"/>
        <family val="2"/>
      </rPr>
      <t>20</t>
    </r>
    <r>
      <rPr>
        <sz val="10"/>
        <rFont val="Arial"/>
        <family val="2"/>
      </rPr>
      <t>Ne signal in this analysis and the reproducibility of the air pipette signal</t>
    </r>
  </si>
  <si>
    <r>
      <t>2</t>
    </r>
    <r>
      <rPr>
        <sz val="10"/>
        <rFont val="Arial"/>
        <family val="2"/>
      </rPr>
      <t xml:space="preserve"> Computed by comparison to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 xml:space="preserve">Ne signal in air pipettes. 1-sigma uncertainty includes measurement uncertainty of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>Ne signal in this analysis and the reproducibility of the air pipette signal</t>
    </r>
  </si>
  <si>
    <r>
      <t xml:space="preserve">Total </t>
    </r>
    <r>
      <rPr>
        <vertAlign val="superscript"/>
        <sz val="10"/>
        <rFont val="Arial"/>
        <family val="2"/>
      </rPr>
      <t>20</t>
    </r>
    <r>
      <rPr>
        <sz val="10"/>
        <rFont val="Arial"/>
        <family val="2"/>
      </rPr>
      <t>Ne released</t>
    </r>
    <r>
      <rPr>
        <vertAlign val="superscript"/>
        <sz val="10"/>
        <rFont val="Arial"/>
        <family val="2"/>
      </rPr>
      <t>1</t>
    </r>
  </si>
  <si>
    <r>
      <t xml:space="preserve">Total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>Ne released</t>
    </r>
    <r>
      <rPr>
        <vertAlign val="superscript"/>
        <sz val="10"/>
        <rFont val="Arial"/>
        <family val="2"/>
      </rPr>
      <t>2</t>
    </r>
  </si>
  <si>
    <t>Total Ne-22 released</t>
  </si>
  <si>
    <r>
      <t xml:space="preserve">Total </t>
    </r>
    <r>
      <rPr>
        <vertAlign val="superscript"/>
        <sz val="10"/>
        <rFont val="Arial"/>
        <family val="2"/>
      </rPr>
      <t>22</t>
    </r>
    <r>
      <rPr>
        <sz val="10"/>
        <rFont val="Arial"/>
        <family val="2"/>
      </rPr>
      <t>Ne released</t>
    </r>
    <r>
      <rPr>
        <vertAlign val="superscript"/>
        <sz val="10"/>
        <rFont val="Arial"/>
        <family val="2"/>
      </rPr>
      <t>3</t>
    </r>
  </si>
  <si>
    <r>
      <t>3</t>
    </r>
    <r>
      <rPr>
        <sz val="10"/>
        <rFont val="Arial"/>
        <family val="2"/>
      </rPr>
      <t xml:space="preserve"> Computed by comparison to </t>
    </r>
    <r>
      <rPr>
        <vertAlign val="superscript"/>
        <sz val="10"/>
        <rFont val="Arial"/>
        <family val="2"/>
      </rPr>
      <t>22</t>
    </r>
    <r>
      <rPr>
        <sz val="10"/>
        <rFont val="Arial"/>
        <family val="2"/>
      </rPr>
      <t xml:space="preserve">Ne signal in air pipettes. 1-sigma uncertainty includes measurement uncertainty of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>Ne signal in this analysis and the reproducibility of the air pipette signal</t>
    </r>
  </si>
  <si>
    <r>
      <t>21</t>
    </r>
    <r>
      <rPr>
        <sz val="10"/>
        <rFont val="Arial"/>
        <family val="2"/>
      </rPr>
      <t xml:space="preserve">Ne / </t>
    </r>
    <r>
      <rPr>
        <vertAlign val="superscript"/>
        <sz val="10"/>
        <rFont val="Arial"/>
        <family val="2"/>
      </rPr>
      <t>20</t>
    </r>
    <r>
      <rPr>
        <sz val="10"/>
        <rFont val="Arial"/>
        <family val="2"/>
      </rPr>
      <t>Ne</t>
    </r>
    <r>
      <rPr>
        <vertAlign val="superscript"/>
        <sz val="10"/>
        <rFont val="Arial"/>
        <family val="2"/>
      </rPr>
      <t>4</t>
    </r>
  </si>
  <si>
    <r>
      <t>22</t>
    </r>
    <r>
      <rPr>
        <sz val="10"/>
        <rFont val="Arial"/>
        <family val="2"/>
      </rPr>
      <t xml:space="preserve">Ne / </t>
    </r>
    <r>
      <rPr>
        <vertAlign val="superscript"/>
        <sz val="10"/>
        <rFont val="Arial"/>
        <family val="2"/>
      </rPr>
      <t>20</t>
    </r>
    <r>
      <rPr>
        <sz val="10"/>
        <rFont val="Arial"/>
        <family val="2"/>
      </rPr>
      <t>Ne</t>
    </r>
    <r>
      <rPr>
        <vertAlign val="superscript"/>
        <sz val="10"/>
        <rFont val="Arial"/>
        <family val="2"/>
      </rPr>
      <t>4</t>
    </r>
  </si>
  <si>
    <t>CRONUS-A</t>
  </si>
  <si>
    <r>
      <t xml:space="preserve">Excess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>Ne as</t>
    </r>
  </si>
  <si>
    <r>
      <t xml:space="preserve">excess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>Ne</t>
    </r>
  </si>
  <si>
    <t>OhioNe12948.dat</t>
  </si>
  <si>
    <t>OhioNe12951.dat</t>
  </si>
  <si>
    <t>OhioNe12949.dat</t>
  </si>
  <si>
    <t>OhioNe12952.dat</t>
  </si>
  <si>
    <t>OhioNe12950.dat</t>
  </si>
  <si>
    <t>OhioNe12953.dat</t>
  </si>
  <si>
    <t>OhioNe13016.dat</t>
  </si>
  <si>
    <t>OhioNe13033.dat</t>
  </si>
  <si>
    <t>201810a</t>
  </si>
  <si>
    <t>201810b</t>
  </si>
  <si>
    <t>201810c</t>
  </si>
  <si>
    <t>201810d</t>
  </si>
  <si>
    <t>OhioNe13099.dat</t>
  </si>
  <si>
    <t>OhioNe13116.dat</t>
  </si>
  <si>
    <t>201810e</t>
  </si>
  <si>
    <t>OhioNe13184.dat</t>
  </si>
  <si>
    <t>OhioNe13201.dat</t>
  </si>
  <si>
    <t>201810f</t>
  </si>
  <si>
    <t>OhioNe13260.dat</t>
  </si>
  <si>
    <t>OhioNe13277.dat</t>
  </si>
  <si>
    <t>OhioNe13261.dat</t>
  </si>
  <si>
    <t>OhioNe13279.dat</t>
  </si>
  <si>
    <t>201810g</t>
  </si>
  <si>
    <t>201810h</t>
  </si>
  <si>
    <t xml:space="preserve">All the columns in orange get filled in from the results calculated using the MATLAB code on the mass spec control Mac. Then the sums get done in this spreadsheet. </t>
  </si>
  <si>
    <t xml:space="preserve">Purple cells are calcs done here. </t>
  </si>
  <si>
    <t>OhioNe13174.dat</t>
  </si>
  <si>
    <t>OhioNe13191.dat</t>
  </si>
  <si>
    <t>OhioNe13175.dat</t>
  </si>
  <si>
    <t>OhioNe13192.dat</t>
  </si>
  <si>
    <t>OhioNe13176.dat</t>
  </si>
  <si>
    <t>OhioNe13194.dat</t>
  </si>
  <si>
    <t>OhioNe13177.dat</t>
  </si>
  <si>
    <t>OhioNe13195.dat</t>
  </si>
  <si>
    <t>OhioNe13179.dat</t>
  </si>
  <si>
    <t>OhioNe13196.dat</t>
  </si>
  <si>
    <t>OhioNe13180.dat</t>
  </si>
  <si>
    <t>OhioNe13197.dat</t>
  </si>
  <si>
    <t>OhioNe13181.dat</t>
  </si>
  <si>
    <t>OhioNe13199.dat</t>
  </si>
  <si>
    <t>OhioNe13182.dat</t>
  </si>
  <si>
    <t>OhioNe13200.dat</t>
  </si>
  <si>
    <t>OhioNe13186.dat</t>
  </si>
  <si>
    <t>OhioNe13204.dat</t>
  </si>
  <si>
    <t>OhioNe13187.dat</t>
  </si>
  <si>
    <t>OhioNe13205.dat</t>
  </si>
  <si>
    <t>OhioNe13189.dat</t>
  </si>
  <si>
    <t>OhioNe13206.dat</t>
  </si>
  <si>
    <t>OhioNe13190.dat</t>
  </si>
  <si>
    <t>OhioNe13207.dat</t>
  </si>
  <si>
    <t>OhioNe13254.dat</t>
  </si>
  <si>
    <t>OhioNe13271.dat</t>
  </si>
  <si>
    <t>OhioNe13292.dat</t>
  </si>
  <si>
    <t>OhioNe13309.dat</t>
  </si>
  <si>
    <t>OhioNe13293.dat</t>
  </si>
  <si>
    <t>OhioNe13310.dat</t>
  </si>
  <si>
    <t>OhioNe13294.dat</t>
  </si>
  <si>
    <t>OhioNe13312.dat</t>
  </si>
  <si>
    <t>OhioNe13295.dat</t>
  </si>
  <si>
    <t>OhioNe13313.dat</t>
  </si>
  <si>
    <t>OhioNe13297.dat</t>
  </si>
  <si>
    <t>OhioNe13314.dat</t>
  </si>
  <si>
    <t>OhioNe13298.dat</t>
  </si>
  <si>
    <t>OhioNe13315.dat</t>
  </si>
  <si>
    <t>OhioNe13299.dat</t>
  </si>
  <si>
    <t>OhioNe13317.dat</t>
  </si>
  <si>
    <t>OhioNe13300.dat</t>
  </si>
  <si>
    <t>OhioNe13318.dat</t>
  </si>
  <si>
    <t>OhioNe13302.dat</t>
  </si>
  <si>
    <t>OhioNe13319.dat</t>
  </si>
  <si>
    <t>OhioNe13303.dat</t>
  </si>
  <si>
    <t>OhioNe13320.dat</t>
  </si>
  <si>
    <t>OhioNe13334.dat</t>
  </si>
  <si>
    <t>OhioNe13351.dat</t>
  </si>
  <si>
    <t>OhioNe13335.dat</t>
  </si>
  <si>
    <t>OhioNe13352.dat</t>
  </si>
  <si>
    <t>OhioNe13336.dat</t>
  </si>
  <si>
    <t>OhioNe13354.dat</t>
  </si>
  <si>
    <t>OhioNe13337.dat</t>
  </si>
  <si>
    <t>OhioNe13355.dat</t>
  </si>
  <si>
    <t>OhioNe13339.dat</t>
  </si>
  <si>
    <t>OhioNe13356.dat</t>
  </si>
  <si>
    <t>OhioNe13340.dat</t>
  </si>
  <si>
    <t>OhioNe13357.dat</t>
  </si>
  <si>
    <t>a</t>
  </si>
  <si>
    <t>b</t>
  </si>
  <si>
    <t>13-NTK-032-NSH</t>
  </si>
  <si>
    <t>13-NTK-033-NSH</t>
  </si>
  <si>
    <t>13-NTK-034-NSH</t>
  </si>
  <si>
    <t>13-NTK-037-WHT</t>
  </si>
  <si>
    <t>13-NTK-040-WHT</t>
  </si>
  <si>
    <t>13-NTK-046-WHT</t>
  </si>
  <si>
    <t>16-PRT-003-TCR</t>
  </si>
  <si>
    <t>16-PRT-006-TCR</t>
  </si>
  <si>
    <t>16-PRT-009-TCR</t>
  </si>
  <si>
    <t>16-PRT-017-TID</t>
  </si>
  <si>
    <t>16-PRT-023-TID</t>
  </si>
  <si>
    <t>16-PRT-038-TCR</t>
  </si>
  <si>
    <t>16-PRT-043-TCT</t>
  </si>
  <si>
    <t>16-PRT-044-TCT</t>
  </si>
  <si>
    <t>16-PRT-050-GDW</t>
  </si>
  <si>
    <t>16-PRT-051-GDW</t>
  </si>
  <si>
    <t>16-PRT-052-GDW</t>
  </si>
  <si>
    <t>16-PRT-053-TID</t>
  </si>
  <si>
    <t>16-PRT-054-TID</t>
  </si>
  <si>
    <t>16-PRT-055-TID</t>
  </si>
  <si>
    <t>n.m.</t>
  </si>
  <si>
    <t>Summary CRONUS-A</t>
  </si>
  <si>
    <t>Nash Hills</t>
  </si>
  <si>
    <t>Whitmore Mountains</t>
  </si>
  <si>
    <t>Pirrit Hills</t>
  </si>
  <si>
    <t>Sample</t>
  </si>
  <si>
    <t>Excess Ne-21</t>
  </si>
  <si>
    <t>Average</t>
  </si>
  <si>
    <t>SD</t>
  </si>
  <si>
    <t>percent SD</t>
  </si>
  <si>
    <t xml:space="preserve">This is a bit scattered but more or less agrees with nominal (320). </t>
  </si>
  <si>
    <t>Replicate performance</t>
  </si>
  <si>
    <t>b/a</t>
  </si>
  <si>
    <t>mean</t>
  </si>
  <si>
    <t>mean err</t>
  </si>
  <si>
    <t>pct SD</t>
  </si>
  <si>
    <t>pct mean err</t>
  </si>
  <si>
    <t>Average b/a</t>
  </si>
  <si>
    <t>SD b/a</t>
  </si>
  <si>
    <t>sample_name</t>
  </si>
  <si>
    <t>aliquot</t>
  </si>
  <si>
    <t>aliquot_wt_g</t>
  </si>
  <si>
    <t>analysis_date</t>
  </si>
  <si>
    <t>N21xs_atoms_g</t>
  </si>
  <si>
    <t>delN21xs_atoms_g</t>
  </si>
  <si>
    <t>system</t>
  </si>
  <si>
    <t>standard</t>
  </si>
  <si>
    <t>std_N21c_atoms_g</t>
  </si>
  <si>
    <t>std_delN21c_atoms_g</t>
  </si>
  <si>
    <t>OK</t>
  </si>
  <si>
    <t>Analyst</t>
  </si>
  <si>
    <t>BGC-Ohio</t>
  </si>
  <si>
    <t>Greg Balco, Perry Spector</t>
  </si>
  <si>
    <t>2018-11-05</t>
  </si>
  <si>
    <t>2018-11-02</t>
  </si>
  <si>
    <t>2018-10-30</t>
  </si>
  <si>
    <t>2018-10-26</t>
  </si>
  <si>
    <t>Avg pct SD</t>
  </si>
  <si>
    <t>of replicates</t>
  </si>
  <si>
    <t>Avg mean err</t>
  </si>
  <si>
    <t xml:space="preserve">This version of this spreadsheet includes a mass discrminiation correction. </t>
  </si>
  <si>
    <t>Relative uncerts in ratios from counting</t>
  </si>
  <si>
    <t>r2120</t>
  </si>
  <si>
    <t>r2220</t>
  </si>
  <si>
    <t>This is not great that the second</t>
  </si>
  <si>
    <t>replicate is systematically higher</t>
  </si>
  <si>
    <t xml:space="preserve">than the first...it means some aspect of the </t>
  </si>
  <si>
    <t>instrument tuning was drifting around. Really not</t>
  </si>
  <si>
    <t xml:space="preserve">much to be done about it now though. </t>
  </si>
  <si>
    <r>
      <t>4</t>
    </r>
    <r>
      <rPr>
        <sz val="10"/>
        <rFont val="Arial"/>
        <family val="2"/>
      </rPr>
      <t xml:space="preserve"> Isotope ratio measured internally during each analysis and corrected for mass discrimination based on the air standard</t>
    </r>
  </si>
  <si>
    <r>
      <t xml:space="preserve">Excess </t>
    </r>
    <r>
      <rPr>
        <vertAlign val="superscript"/>
        <sz val="10"/>
        <rFont val="Arial"/>
        <family val="2"/>
      </rPr>
      <t>21</t>
    </r>
    <r>
      <rPr>
        <sz val="10"/>
        <rFont val="Arial"/>
        <family val="2"/>
      </rPr>
      <t>Ne</t>
    </r>
  </si>
  <si>
    <t>Table 4. Step-degassing Ne isotope measurements for samples from the Pirrit Hills, Nash Hills, and Whitmore Mtns. Run on BGC "Ohio" system, October-November 2018. Note: "n.d" = not detected.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</si>
</sst>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E+00"/>
  </numFmts>
  <fonts count="7" x14ac:knownFonts="1">
    <font>
      <sz val="10"/>
      <name val="Comic Sans MS"/>
    </font>
    <font>
      <sz val="10"/>
      <name val="Arial"/>
      <family val="2"/>
    </font>
    <font>
      <sz val="8"/>
      <name val="Comic Sans MS"/>
      <family val="4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Comic Sans MS"/>
      <family val="4"/>
    </font>
    <font>
      <u/>
      <sz val="10"/>
      <color theme="1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165" fontId="1" fillId="0" borderId="1" xfId="0" applyNumberFormat="1" applyFont="1" applyBorder="1"/>
    <xf numFmtId="0" fontId="1" fillId="0" borderId="1" xfId="0" quotePrefix="1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0" fillId="0" borderId="0" xfId="0" quotePrefix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164" fontId="0" fillId="3" borderId="0" xfId="0" applyNumberFormat="1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/>
    <xf numFmtId="1" fontId="0" fillId="0" borderId="0" xfId="0" applyNumberFormat="1"/>
    <xf numFmtId="165" fontId="0" fillId="2" borderId="0" xfId="0" applyNumberFormat="1" applyFill="1"/>
    <xf numFmtId="165" fontId="0" fillId="0" borderId="0" xfId="0" applyNumberFormat="1" applyFill="1"/>
    <xf numFmtId="2" fontId="0" fillId="2" borderId="0" xfId="0" applyNumberFormat="1" applyFill="1"/>
    <xf numFmtId="164" fontId="0" fillId="2" borderId="0" xfId="0" applyNumberFormat="1" applyFill="1"/>
    <xf numFmtId="164" fontId="0" fillId="0" borderId="0" xfId="0" applyNumberFormat="1" applyFill="1"/>
    <xf numFmtId="2" fontId="0" fillId="0" borderId="0" xfId="0" applyNumberFormat="1" applyFill="1"/>
    <xf numFmtId="164" fontId="0" fillId="4" borderId="0" xfId="0" applyNumberFormat="1" applyFill="1"/>
    <xf numFmtId="2" fontId="0" fillId="4" borderId="0" xfId="0" applyNumberFormat="1" applyFill="1"/>
    <xf numFmtId="2" fontId="0" fillId="0" borderId="0" xfId="0" applyNumberFormat="1" applyFill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124"/>
  <sheetViews>
    <sheetView topLeftCell="B1" workbookViewId="0">
      <selection activeCell="G130" sqref="G130"/>
    </sheetView>
  </sheetViews>
  <sheetFormatPr defaultColWidth="11" defaultRowHeight="15.75" x14ac:dyDescent="0.6"/>
  <cols>
    <col min="1" max="1" width="14" customWidth="1"/>
    <col min="2" max="2" width="14.875" customWidth="1"/>
    <col min="30" max="30" width="11.3125" bestFit="1" customWidth="1"/>
  </cols>
  <sheetData>
    <row r="2" spans="1:30" x14ac:dyDescent="0.6">
      <c r="A2" t="s">
        <v>202</v>
      </c>
    </row>
    <row r="4" spans="1:30" x14ac:dyDescent="0.6">
      <c r="A4" t="s">
        <v>80</v>
      </c>
      <c r="S4" t="s">
        <v>81</v>
      </c>
    </row>
    <row r="6" spans="1:30" x14ac:dyDescent="0.6">
      <c r="A6" s="1"/>
      <c r="B6" s="1"/>
      <c r="C6" s="1"/>
      <c r="D6" s="1"/>
      <c r="E6" s="1"/>
      <c r="F6" s="1"/>
      <c r="G6" s="1"/>
      <c r="H6" s="1"/>
      <c r="I6" s="1"/>
      <c r="J6" s="1"/>
      <c r="M6" s="1"/>
      <c r="N6" s="1"/>
      <c r="O6" s="1"/>
      <c r="P6" s="1"/>
      <c r="Q6" s="1" t="s">
        <v>0</v>
      </c>
      <c r="R6" s="1"/>
      <c r="S6" s="1" t="s">
        <v>1</v>
      </c>
    </row>
    <row r="7" spans="1:30" x14ac:dyDescent="0.6">
      <c r="A7" s="1"/>
      <c r="B7" s="1"/>
      <c r="C7" s="1"/>
      <c r="D7" s="1"/>
      <c r="E7" s="1"/>
      <c r="F7" s="1"/>
      <c r="G7" s="1"/>
      <c r="H7" s="1"/>
      <c r="I7" s="1"/>
      <c r="J7" s="1"/>
      <c r="M7" s="1"/>
      <c r="N7" s="1"/>
      <c r="O7" s="1"/>
      <c r="P7" s="1"/>
      <c r="Q7" s="1" t="s">
        <v>2</v>
      </c>
      <c r="R7" s="1"/>
      <c r="S7" s="1" t="s">
        <v>3</v>
      </c>
      <c r="T7" s="1" t="s">
        <v>4</v>
      </c>
      <c r="U7" s="1" t="s">
        <v>5</v>
      </c>
      <c r="V7" s="1"/>
      <c r="W7" s="1" t="s">
        <v>6</v>
      </c>
      <c r="X7" t="s">
        <v>7</v>
      </c>
    </row>
    <row r="8" spans="1:30" x14ac:dyDescent="0.6">
      <c r="A8" s="1"/>
      <c r="B8" s="1"/>
      <c r="C8" s="1"/>
      <c r="D8" s="1" t="s">
        <v>8</v>
      </c>
      <c r="E8" s="1" t="s">
        <v>9</v>
      </c>
      <c r="F8" s="1" t="s">
        <v>9</v>
      </c>
      <c r="G8" s="55" t="s">
        <v>10</v>
      </c>
      <c r="H8" s="55"/>
      <c r="I8" s="55" t="s">
        <v>11</v>
      </c>
      <c r="J8" s="55"/>
      <c r="K8" s="55" t="s">
        <v>48</v>
      </c>
      <c r="L8" s="55"/>
      <c r="M8" s="1" t="s">
        <v>12</v>
      </c>
      <c r="N8" s="1"/>
      <c r="O8" s="1" t="s">
        <v>13</v>
      </c>
      <c r="P8" s="1"/>
      <c r="Q8" s="1" t="s">
        <v>14</v>
      </c>
      <c r="R8" s="1"/>
      <c r="S8" s="1" t="s">
        <v>15</v>
      </c>
      <c r="T8" s="1" t="s">
        <v>16</v>
      </c>
      <c r="U8" s="1"/>
      <c r="V8" s="1"/>
      <c r="AB8" t="s">
        <v>203</v>
      </c>
    </row>
    <row r="9" spans="1:30" x14ac:dyDescent="0.6">
      <c r="A9" s="1" t="s">
        <v>17</v>
      </c>
      <c r="B9" s="1" t="s">
        <v>18</v>
      </c>
      <c r="C9" s="1" t="s">
        <v>19</v>
      </c>
      <c r="D9" s="1" t="s">
        <v>20</v>
      </c>
      <c r="E9" s="1" t="s">
        <v>21</v>
      </c>
      <c r="F9" s="1" t="s">
        <v>22</v>
      </c>
      <c r="G9" s="1" t="s">
        <v>23</v>
      </c>
      <c r="H9" s="1" t="s">
        <v>24</v>
      </c>
      <c r="I9" s="1" t="s">
        <v>25</v>
      </c>
      <c r="J9" s="1" t="s">
        <v>24</v>
      </c>
      <c r="K9" s="1" t="s">
        <v>25</v>
      </c>
      <c r="L9" s="1" t="s">
        <v>24</v>
      </c>
      <c r="M9" s="1" t="s">
        <v>26</v>
      </c>
      <c r="N9" s="1" t="s">
        <v>24</v>
      </c>
      <c r="O9" s="1" t="s">
        <v>26</v>
      </c>
      <c r="P9" s="1" t="s">
        <v>24</v>
      </c>
      <c r="Q9" s="1" t="s">
        <v>27</v>
      </c>
      <c r="R9" s="1" t="s">
        <v>24</v>
      </c>
      <c r="S9" s="1" t="s">
        <v>28</v>
      </c>
      <c r="T9" s="1" t="s">
        <v>15</v>
      </c>
      <c r="U9" s="1" t="s">
        <v>27</v>
      </c>
      <c r="V9" s="1" t="s">
        <v>24</v>
      </c>
      <c r="W9" s="1" t="s">
        <v>27</v>
      </c>
      <c r="X9" t="s">
        <v>25</v>
      </c>
      <c r="Y9" s="1" t="s">
        <v>24</v>
      </c>
      <c r="Z9" t="s">
        <v>29</v>
      </c>
      <c r="AB9" t="s">
        <v>204</v>
      </c>
      <c r="AC9" t="s">
        <v>205</v>
      </c>
    </row>
    <row r="10" spans="1:30" x14ac:dyDescent="0.6">
      <c r="U10" s="23"/>
      <c r="V10" s="23"/>
      <c r="W10" s="23"/>
    </row>
    <row r="11" spans="1:30" x14ac:dyDescent="0.6">
      <c r="A11" s="38" t="s">
        <v>56</v>
      </c>
      <c r="B11" s="38" t="s">
        <v>53</v>
      </c>
      <c r="C11" s="38" t="s">
        <v>64</v>
      </c>
      <c r="D11" s="38">
        <v>0.1454</v>
      </c>
      <c r="E11" s="38">
        <v>850</v>
      </c>
      <c r="F11" s="38">
        <v>0.25</v>
      </c>
      <c r="G11" s="38">
        <v>1.7991999999999999</v>
      </c>
      <c r="H11" s="38">
        <v>2.7900000000000001E-2</v>
      </c>
      <c r="I11" s="38">
        <v>50.497</v>
      </c>
      <c r="J11" s="38">
        <v>0.98899999999999999</v>
      </c>
      <c r="K11" s="38">
        <v>234.20400000000001</v>
      </c>
      <c r="L11" s="38">
        <v>5.2880000000000003</v>
      </c>
      <c r="M11" s="46">
        <f>I11/G11</f>
        <v>28.066362827923523</v>
      </c>
      <c r="N11" s="46">
        <f>M11*AB11</f>
        <v>0.27109381285550155</v>
      </c>
      <c r="O11" s="46">
        <f>K11/G11</f>
        <v>130.1711871943086</v>
      </c>
      <c r="P11" s="46">
        <f>O11*AC11</f>
        <v>2.3976273926810485</v>
      </c>
      <c r="Q11" s="49">
        <f>(I11*1000000-(G11*1000000000*0.002959))/D11/1000000</f>
        <v>310.68203026134802</v>
      </c>
      <c r="R11" s="48">
        <f>(SQRT((J11*1000000)^2+(H11*1000000000*0.002959)^2))/1000000/D11</f>
        <v>6.825582362935819</v>
      </c>
      <c r="S11" s="39">
        <f>100*(Q11/(I11/D11))</f>
        <v>89.457130522605311</v>
      </c>
      <c r="T11" s="39">
        <f>100*(Q11/U11)</f>
        <v>98.31033745465902</v>
      </c>
      <c r="U11" s="39">
        <f>SUM(Q11:Q12)</f>
        <v>316.0217310866575</v>
      </c>
      <c r="V11" s="39">
        <f>SQRT(R11^2 + R12^2)</f>
        <v>6.86058233574441</v>
      </c>
      <c r="W11" s="39">
        <f>(X11/D11)-U11</f>
        <v>40.532601788170609</v>
      </c>
      <c r="X11" s="40">
        <f>SUM(I11:I12)</f>
        <v>51.843000000000004</v>
      </c>
      <c r="Y11" s="40">
        <f>SQRT(J11^2 + J12^2)</f>
        <v>0.99364832813224213</v>
      </c>
      <c r="Z11" s="40">
        <f>X11/D11</f>
        <v>356.55433287482811</v>
      </c>
      <c r="AB11">
        <v>9.6590290133991789E-3</v>
      </c>
      <c r="AC11">
        <v>1.8419033000767457E-2</v>
      </c>
      <c r="AD11" s="19"/>
    </row>
    <row r="12" spans="1:30" x14ac:dyDescent="0.6">
      <c r="A12" s="38" t="s">
        <v>57</v>
      </c>
      <c r="B12" s="38"/>
      <c r="C12" s="38"/>
      <c r="D12" s="38">
        <v>0.1454</v>
      </c>
      <c r="E12" s="38">
        <v>1100</v>
      </c>
      <c r="F12" s="38">
        <v>0.25</v>
      </c>
      <c r="G12" s="38">
        <v>0.1925</v>
      </c>
      <c r="H12" s="38">
        <v>1.0200000000000001E-2</v>
      </c>
      <c r="I12" s="38">
        <v>1.3460000000000001</v>
      </c>
      <c r="J12" s="38">
        <v>9.6000000000000002E-2</v>
      </c>
      <c r="K12" s="38">
        <v>20.312000000000001</v>
      </c>
      <c r="L12" s="38">
        <v>3.7269999999999999</v>
      </c>
      <c r="M12" s="46">
        <f>I12/G12</f>
        <v>6.9922077922077923</v>
      </c>
      <c r="N12" s="46">
        <f>M12*AB12</f>
        <v>0.59235297453638069</v>
      </c>
      <c r="O12" s="46">
        <f>K12/G12</f>
        <v>105.51688311688312</v>
      </c>
      <c r="P12" s="46">
        <f>O12*AC12</f>
        <v>19.584573002754826</v>
      </c>
      <c r="Q12" s="49">
        <f>(I12*1000000-(G12*1000000000*0.002959))/D12/1000000</f>
        <v>5.3397008253094906</v>
      </c>
      <c r="R12" s="48">
        <f>(SQRT((J12*1000000)^2+(H12*1000000000*0.002959)^2))/1000000/D12</f>
        <v>0.69210937886125112</v>
      </c>
      <c r="S12" s="39">
        <f>100*(Q12/(I12/D11))</f>
        <v>57.681463595839524</v>
      </c>
      <c r="T12" s="39">
        <f>100*(Q12/U11)</f>
        <v>1.6896625453409948</v>
      </c>
      <c r="U12" s="40"/>
      <c r="V12" s="40"/>
      <c r="W12" s="40"/>
      <c r="X12" s="40"/>
      <c r="Y12" s="40"/>
      <c r="Z12" s="40"/>
      <c r="AB12">
        <v>8.4716157205240172E-2</v>
      </c>
      <c r="AC12">
        <v>0.18560606060606064</v>
      </c>
      <c r="AD12" s="19"/>
    </row>
    <row r="14" spans="1:30" x14ac:dyDescent="0.6">
      <c r="A14" t="s">
        <v>58</v>
      </c>
      <c r="C14" t="s">
        <v>65</v>
      </c>
      <c r="D14">
        <v>9.6799999999999997E-2</v>
      </c>
      <c r="E14">
        <v>850</v>
      </c>
      <c r="F14">
        <v>0.25</v>
      </c>
      <c r="G14">
        <v>1.2766</v>
      </c>
      <c r="H14">
        <v>2.1100000000000001E-2</v>
      </c>
      <c r="I14">
        <v>33.747</v>
      </c>
      <c r="J14">
        <v>0.7</v>
      </c>
      <c r="K14">
        <v>168.92</v>
      </c>
      <c r="L14">
        <v>4.8630000000000004</v>
      </c>
      <c r="M14" s="47">
        <f>I14/G14</f>
        <v>26.435061883127059</v>
      </c>
      <c r="N14" s="47">
        <f>M14*AB14</f>
        <v>0.34744097522244471</v>
      </c>
      <c r="O14" s="47">
        <f>K14/G14</f>
        <v>132.320225599248</v>
      </c>
      <c r="P14" s="47">
        <f>O14*AC14</f>
        <v>3.3979514126695105</v>
      </c>
      <c r="Q14" s="50">
        <f>(I14*1000000-(G14*1000000000*0.002959))/D14/1000000</f>
        <v>309.60269214876035</v>
      </c>
      <c r="R14" s="51">
        <f>(SQRT((J14*1000000)^2+(H14*1000000000*0.002959)^2))/1000000/D14</f>
        <v>7.2601121215465021</v>
      </c>
      <c r="S14" s="39">
        <f>100*(Q14/(I14/D14))</f>
        <v>88.806532728835151</v>
      </c>
      <c r="T14" s="39">
        <f>100*(Q14/U14)</f>
        <v>97.825313535588791</v>
      </c>
      <c r="U14" s="39">
        <f>SUM(Q14:Q15)</f>
        <v>316.48525413223143</v>
      </c>
      <c r="V14" s="39">
        <f>SQRT(R14^2 + R15^2)</f>
        <v>7.3463181399380177</v>
      </c>
      <c r="W14" s="39">
        <f>(X14/D14)-U14</f>
        <v>43.669704545454522</v>
      </c>
      <c r="X14" s="40">
        <f>SUM(I14:I15)</f>
        <v>34.863</v>
      </c>
      <c r="Y14" s="40">
        <f>SQRT(J14^2 + J15^2)</f>
        <v>0.70783119456548393</v>
      </c>
      <c r="Z14" s="40">
        <f>X14/D14</f>
        <v>360.15495867768595</v>
      </c>
      <c r="AB14">
        <v>1.3143187512044711E-2</v>
      </c>
      <c r="AC14">
        <v>2.5679758308157098E-2</v>
      </c>
      <c r="AD14" s="19"/>
    </row>
    <row r="15" spans="1:30" x14ac:dyDescent="0.6">
      <c r="A15" t="s">
        <v>59</v>
      </c>
      <c r="D15">
        <v>9.6799999999999997E-2</v>
      </c>
      <c r="E15">
        <v>1100</v>
      </c>
      <c r="F15">
        <v>0.25</v>
      </c>
      <c r="G15">
        <v>0.152</v>
      </c>
      <c r="H15">
        <v>9.4000000000000004E-3</v>
      </c>
      <c r="I15">
        <v>1.1160000000000001</v>
      </c>
      <c r="J15">
        <v>0.105</v>
      </c>
      <c r="K15">
        <v>16.919</v>
      </c>
      <c r="L15">
        <v>3.7909999999999999</v>
      </c>
      <c r="M15" s="47">
        <f>I15/G15</f>
        <v>7.3421052631578956</v>
      </c>
      <c r="N15" s="47">
        <f>M15*AB15</f>
        <v>0.79938316665450049</v>
      </c>
      <c r="O15" s="47">
        <f>K15/G15</f>
        <v>111.30921052631579</v>
      </c>
      <c r="P15" s="47">
        <f>O15*AC15</f>
        <v>25.279380846640841</v>
      </c>
      <c r="Q15" s="50">
        <f>(I15*1000000-(G15*1000000000*0.002959))/D15/1000000</f>
        <v>6.8825619834710743</v>
      </c>
      <c r="R15" s="51">
        <f>(SQRT((J15*1000000)^2+(H15*1000000000*0.002959)^2))/1000000/D15</f>
        <v>1.1221239663049378</v>
      </c>
      <c r="S15" s="39">
        <f>100*(Q15/(I15/D14))</f>
        <v>59.698207885304654</v>
      </c>
      <c r="T15" s="39">
        <f>100*(Q15/U14)</f>
        <v>2.1746864644112156</v>
      </c>
      <c r="U15" s="40"/>
      <c r="V15" s="40"/>
      <c r="W15" s="40"/>
      <c r="X15" s="40"/>
      <c r="Y15" s="40"/>
      <c r="Z15" s="40"/>
      <c r="AB15">
        <v>0.10887656033287102</v>
      </c>
      <c r="AC15">
        <v>0.22710951526032316</v>
      </c>
      <c r="AD15" s="19"/>
    </row>
    <row r="17" spans="1:30" x14ac:dyDescent="0.6">
      <c r="A17" t="s">
        <v>60</v>
      </c>
      <c r="C17" t="s">
        <v>66</v>
      </c>
      <c r="D17">
        <v>3.9399999999999998E-2</v>
      </c>
      <c r="E17">
        <v>850</v>
      </c>
      <c r="F17">
        <v>0.25</v>
      </c>
      <c r="G17">
        <v>0.54759999999999998</v>
      </c>
      <c r="H17">
        <v>1.38E-2</v>
      </c>
      <c r="I17">
        <v>13.99</v>
      </c>
      <c r="J17">
        <v>0.34</v>
      </c>
      <c r="K17">
        <v>71.841999999999999</v>
      </c>
      <c r="L17">
        <v>3.859</v>
      </c>
      <c r="M17" s="47">
        <f>I17/G17</f>
        <v>25.547845142439737</v>
      </c>
      <c r="N17" s="47">
        <f>M17*AB17</f>
        <v>0.67022095940217474</v>
      </c>
      <c r="O17" s="47">
        <f>K17/G17</f>
        <v>131.19430241051862</v>
      </c>
      <c r="P17" s="47">
        <f>O17*AC17</f>
        <v>7.1942039402569229</v>
      </c>
      <c r="Q17" s="50">
        <f>(I17*1000000-(G17*1000000000*0.002959))/D17/1000000</f>
        <v>313.95054822335027</v>
      </c>
      <c r="R17" s="51">
        <f>(SQRT((J17*1000000)^2+(H17*1000000000*0.002959)^2))/1000000/D17</f>
        <v>8.6914549882455283</v>
      </c>
      <c r="S17" s="39">
        <f>100*(Q17/(I17/D17))</f>
        <v>88.417809864188698</v>
      </c>
      <c r="T17" s="39">
        <f>100*(Q17/U17)</f>
        <v>91.45822919223059</v>
      </c>
      <c r="U17" s="39">
        <f>SUM(Q17:Q18)</f>
        <v>343.27206091370562</v>
      </c>
      <c r="V17" s="39">
        <f>SQRT(R17^2 + R18^2)</f>
        <v>9.2852979453603535</v>
      </c>
      <c r="W17" s="39">
        <f>(X17/D17)-U17</f>
        <v>50.408142131979673</v>
      </c>
      <c r="X17" s="40">
        <f>SUM(I17:I18)</f>
        <v>15.510999999999999</v>
      </c>
      <c r="Y17" s="40">
        <f>SQRT(J17^2 + J18^2)</f>
        <v>0.36224991373359916</v>
      </c>
      <c r="Z17" s="40">
        <f>X17/D17</f>
        <v>393.68020304568529</v>
      </c>
      <c r="AB17">
        <v>2.6233952635356033E-2</v>
      </c>
      <c r="AC17">
        <v>5.4836252856054833E-2</v>
      </c>
      <c r="AD17" s="19"/>
    </row>
    <row r="18" spans="1:30" x14ac:dyDescent="0.6">
      <c r="A18" t="s">
        <v>61</v>
      </c>
      <c r="D18">
        <v>3.9399999999999998E-2</v>
      </c>
      <c r="E18">
        <v>1100</v>
      </c>
      <c r="F18">
        <v>0.25</v>
      </c>
      <c r="G18">
        <v>0.1236</v>
      </c>
      <c r="H18">
        <v>1.04E-2</v>
      </c>
      <c r="I18">
        <v>1.5209999999999999</v>
      </c>
      <c r="J18">
        <v>0.125</v>
      </c>
      <c r="K18">
        <v>13.893000000000001</v>
      </c>
      <c r="L18">
        <v>3.907</v>
      </c>
      <c r="M18" s="47">
        <f>I18/G18</f>
        <v>12.305825242718445</v>
      </c>
      <c r="N18" s="47">
        <f>M18*AB18</f>
        <v>1.403938395746648</v>
      </c>
      <c r="O18" s="47">
        <f>K18/G18</f>
        <v>112.40291262135922</v>
      </c>
      <c r="P18" s="47">
        <f>O18*AC18</f>
        <v>32.272125134843577</v>
      </c>
      <c r="Q18" s="50">
        <f>(I18*1000000-(G18*1000000000*0.002959))/D18/1000000</f>
        <v>29.321512690355334</v>
      </c>
      <c r="R18" s="51">
        <f>(SQRT((J18*1000000)^2+(H18*1000000000*0.002959)^2))/1000000/D18</f>
        <v>3.2673181849056476</v>
      </c>
      <c r="S18" s="39">
        <f>100*(Q18/(I18/D17))</f>
        <v>75.954477317554264</v>
      </c>
      <c r="T18" s="39">
        <f>100*(Q18/U17)</f>
        <v>8.5417708077694101</v>
      </c>
      <c r="U18" s="40"/>
      <c r="V18" s="40"/>
      <c r="W18" s="40"/>
      <c r="X18" s="40"/>
      <c r="Y18" s="40"/>
      <c r="Z18" s="40"/>
      <c r="AB18">
        <v>0.11408730158730158</v>
      </c>
      <c r="AC18">
        <v>0.28711111111111109</v>
      </c>
      <c r="AD18" s="19"/>
    </row>
    <row r="20" spans="1:30" x14ac:dyDescent="0.6">
      <c r="A20" t="s">
        <v>62</v>
      </c>
      <c r="C20" t="s">
        <v>67</v>
      </c>
      <c r="D20">
        <v>0.13950000000000001</v>
      </c>
      <c r="E20">
        <v>850</v>
      </c>
      <c r="F20">
        <v>0.25</v>
      </c>
      <c r="G20">
        <v>1.9761</v>
      </c>
      <c r="H20">
        <v>4.7300000000000002E-2</v>
      </c>
      <c r="I20">
        <v>48.606999999999999</v>
      </c>
      <c r="J20">
        <v>1.6519999999999999</v>
      </c>
      <c r="K20">
        <v>249.64599999999999</v>
      </c>
      <c r="L20">
        <v>8.8620000000000001</v>
      </c>
      <c r="M20" s="47">
        <f>I20/G20</f>
        <v>24.597439400840038</v>
      </c>
      <c r="N20" s="47">
        <f>M20*AB20</f>
        <v>0.25147864548590304</v>
      </c>
      <c r="O20" s="47">
        <f>K20/G20</f>
        <v>126.33267547188908</v>
      </c>
      <c r="P20" s="47">
        <f>O20*AC20</f>
        <v>3.4143966343753807</v>
      </c>
      <c r="Q20" s="50">
        <f>(I20*1000000-(G20*1000000000*0.002959))/D20/1000000</f>
        <v>306.5212910394265</v>
      </c>
      <c r="R20" s="51">
        <f>(SQRT((J20*1000000)^2+(H20*1000000000*0.002959)^2))/1000000/D20</f>
        <v>11.884718797672779</v>
      </c>
      <c r="S20" s="39">
        <f>100*(Q20/(I20/D20))</f>
        <v>87.970292550455696</v>
      </c>
      <c r="T20" s="39">
        <f>100*(Q20/U20)</f>
        <v>97.758552722798015</v>
      </c>
      <c r="U20" s="39">
        <f>SUM(Q20:Q21)</f>
        <v>313.5493340501792</v>
      </c>
      <c r="V20" s="39">
        <f>SQRT(R20^2 + R21^2)</f>
        <v>11.917442048369931</v>
      </c>
      <c r="W20" s="39">
        <f>(X20/D20)-U20</f>
        <v>44.715898924731164</v>
      </c>
      <c r="X20" s="40">
        <f>SUM(I20:I21)</f>
        <v>49.978000000000002</v>
      </c>
      <c r="Y20" s="40">
        <f>SQRT(J20^2 + J21^2)</f>
        <v>1.6563526194624139</v>
      </c>
      <c r="Z20" s="40">
        <f>X20/D20</f>
        <v>358.26523297491036</v>
      </c>
      <c r="AB20">
        <v>1.0223773352494353E-2</v>
      </c>
      <c r="AC20">
        <v>2.7027027027027029E-2</v>
      </c>
      <c r="AD20" s="19"/>
    </row>
    <row r="21" spans="1:30" x14ac:dyDescent="0.6">
      <c r="A21" t="s">
        <v>63</v>
      </c>
      <c r="D21">
        <v>0.13950000000000001</v>
      </c>
      <c r="E21">
        <v>1100</v>
      </c>
      <c r="F21">
        <v>0.25</v>
      </c>
      <c r="G21">
        <v>0.13200000000000001</v>
      </c>
      <c r="H21">
        <v>9.2999999999999992E-3</v>
      </c>
      <c r="I21">
        <v>1.371</v>
      </c>
      <c r="J21">
        <v>0.12</v>
      </c>
      <c r="K21">
        <v>14.345000000000001</v>
      </c>
      <c r="L21">
        <v>6.843</v>
      </c>
      <c r="M21" s="47">
        <f>I21/G21</f>
        <v>10.386363636363637</v>
      </c>
      <c r="N21" s="47">
        <f>M21*AB21</f>
        <v>1.0894574221559279</v>
      </c>
      <c r="O21" s="47">
        <f>K21/G21</f>
        <v>108.67424242424242</v>
      </c>
      <c r="P21" s="47">
        <f>O21*AC21</f>
        <v>51.069856754408093</v>
      </c>
      <c r="Q21" s="50">
        <f>(I21*1000000-(G21*1000000000*0.002959))/D21/1000000</f>
        <v>7.028043010752687</v>
      </c>
      <c r="R21" s="51">
        <f>(SQRT((J21*1000000)^2+(H21*1000000000*0.002959)^2))/1000000/D21</f>
        <v>0.88254409323218364</v>
      </c>
      <c r="S21" s="39">
        <f>100*(Q21/(I21/D20))</f>
        <v>71.510722100656452</v>
      </c>
      <c r="T21" s="39">
        <f>100*(Q21/U20)</f>
        <v>2.2414472772019813</v>
      </c>
      <c r="U21" s="40"/>
      <c r="V21" s="40"/>
      <c r="W21" s="40"/>
      <c r="X21" s="40"/>
      <c r="Y21" s="40"/>
      <c r="Z21" s="40"/>
      <c r="AB21">
        <v>0.10489305596249633</v>
      </c>
      <c r="AC21">
        <v>0.46993524514338575</v>
      </c>
      <c r="AD21" s="19"/>
    </row>
    <row r="23" spans="1:30" x14ac:dyDescent="0.6">
      <c r="A23" t="s">
        <v>68</v>
      </c>
      <c r="C23" t="s">
        <v>70</v>
      </c>
      <c r="D23">
        <v>0.122</v>
      </c>
      <c r="E23">
        <v>850</v>
      </c>
      <c r="F23">
        <v>0.25</v>
      </c>
      <c r="G23">
        <v>1.6156999999999999</v>
      </c>
      <c r="H23">
        <v>2.23E-2</v>
      </c>
      <c r="I23">
        <v>42.713999999999999</v>
      </c>
      <c r="J23">
        <v>0.61899999999999999</v>
      </c>
      <c r="K23">
        <v>210.214</v>
      </c>
      <c r="L23">
        <v>5.6059999999999999</v>
      </c>
      <c r="M23" s="47">
        <f>I23/G23</f>
        <v>26.436838522002848</v>
      </c>
      <c r="N23" s="47">
        <f>M23*AB23</f>
        <v>0.40274632818008493</v>
      </c>
      <c r="O23" s="47">
        <f>K23/G23</f>
        <v>130.1070743331064</v>
      </c>
      <c r="P23" s="47">
        <f>O23*AC23</f>
        <v>3.6057387805941725</v>
      </c>
      <c r="Q23" s="50">
        <f>(I23*1000000-(G23*1000000000*0.002959))/D23/1000000</f>
        <v>310.92740737704924</v>
      </c>
      <c r="R23" s="51">
        <f>(SQRT((J23*1000000)^2+(H23*1000000000*0.002959)^2))/1000000/D23</f>
        <v>5.1025173648944424</v>
      </c>
      <c r="S23" s="39">
        <f>100*(Q23/(I23/D23))</f>
        <v>88.807284965116835</v>
      </c>
      <c r="T23" s="39">
        <f>100*(Q23/U23)</f>
        <v>98.506749494187176</v>
      </c>
      <c r="U23" s="39">
        <f>SUM(Q23:Q24)</f>
        <v>315.64071393442629</v>
      </c>
      <c r="V23" s="39">
        <f>SQRT(R23^2 + R24^2)</f>
        <v>5.181306549424491</v>
      </c>
      <c r="W23" s="39">
        <f>(X23/D23)-U23</f>
        <v>42.277318852458961</v>
      </c>
      <c r="X23" s="40">
        <f>SUM(I23:I24)</f>
        <v>43.665999999999997</v>
      </c>
      <c r="Y23" s="40">
        <f>SQRT(J23^2 + J24^2)</f>
        <v>0.62801035023317886</v>
      </c>
      <c r="Z23" s="40">
        <f>X23/D23</f>
        <v>357.91803278688525</v>
      </c>
      <c r="AB23">
        <v>1.5234284834961915E-2</v>
      </c>
      <c r="AC23">
        <v>2.7713625866050806E-2</v>
      </c>
      <c r="AD23" s="19"/>
    </row>
    <row r="24" spans="1:30" x14ac:dyDescent="0.6">
      <c r="A24" t="s">
        <v>69</v>
      </c>
      <c r="D24">
        <v>0.122</v>
      </c>
      <c r="E24">
        <v>1100</v>
      </c>
      <c r="F24">
        <v>0.25</v>
      </c>
      <c r="G24">
        <v>0.12740000000000001</v>
      </c>
      <c r="H24">
        <v>9.7000000000000003E-3</v>
      </c>
      <c r="I24">
        <v>0.95199999999999996</v>
      </c>
      <c r="J24">
        <v>0.106</v>
      </c>
      <c r="K24">
        <v>14.228999999999999</v>
      </c>
      <c r="L24">
        <v>5.375</v>
      </c>
      <c r="M24" s="47">
        <f>I24/G24</f>
        <v>7.4725274725274717</v>
      </c>
      <c r="N24" s="47">
        <f>M24*AB24</f>
        <v>0.99432011982619251</v>
      </c>
      <c r="O24" s="47">
        <f>K24/G24</f>
        <v>111.68759811616953</v>
      </c>
      <c r="P24" s="47">
        <f>O24*AC24</f>
        <v>41.857874428152982</v>
      </c>
      <c r="Q24" s="50">
        <f>(I24*1000000-(G24*1000000000*0.002959))/D24/1000000</f>
        <v>4.7133065573770487</v>
      </c>
      <c r="R24" s="51">
        <f>(SQRT((J24*1000000)^2+(H24*1000000000*0.002959)^2))/1000000/D24</f>
        <v>0.90014115563049102</v>
      </c>
      <c r="S24" s="39">
        <f>100*(Q24/(I24/D23))</f>
        <v>60.401617647058814</v>
      </c>
      <c r="T24" s="39">
        <f>100*(Q24/U23)</f>
        <v>1.49325050581283</v>
      </c>
      <c r="U24" s="40"/>
      <c r="V24" s="40"/>
      <c r="W24" s="40"/>
      <c r="X24" s="40"/>
      <c r="Y24" s="40"/>
      <c r="Z24" s="40"/>
      <c r="AB24">
        <v>0.13306342780026989</v>
      </c>
      <c r="AC24">
        <v>0.37477638640429339</v>
      </c>
      <c r="AD24" s="19"/>
    </row>
    <row r="26" spans="1:30" x14ac:dyDescent="0.6">
      <c r="A26" t="s">
        <v>71</v>
      </c>
      <c r="C26" t="s">
        <v>73</v>
      </c>
      <c r="D26">
        <v>0.15970000000000001</v>
      </c>
      <c r="E26">
        <v>850</v>
      </c>
      <c r="F26">
        <v>0.25</v>
      </c>
      <c r="G26">
        <v>2.0712000000000002</v>
      </c>
      <c r="H26">
        <v>3.6299999999999999E-2</v>
      </c>
      <c r="I26">
        <v>55.802</v>
      </c>
      <c r="J26">
        <v>0.94199999999999995</v>
      </c>
      <c r="K26">
        <v>269.92399999999998</v>
      </c>
      <c r="L26">
        <v>6.266</v>
      </c>
      <c r="M26" s="47">
        <f>I26/G26</f>
        <v>26.941869447663187</v>
      </c>
      <c r="N26" s="47">
        <f>M26*AB26</f>
        <v>0.27420199596174227</v>
      </c>
      <c r="O26" s="47">
        <f>K26/G26</f>
        <v>130.32251834685204</v>
      </c>
      <c r="P26" s="47">
        <f>O26*AC26</f>
        <v>2.8199617571189002</v>
      </c>
      <c r="Q26" s="50">
        <f>(I26*1000000-(G26*1000000000*0.002959))/D26/1000000</f>
        <v>311.0414477144646</v>
      </c>
      <c r="R26" s="51">
        <f>(SQRT((J26*1000000)^2+(H26*1000000000*0.002959)^2))/1000000/D26</f>
        <v>5.9367817244103502</v>
      </c>
      <c r="S26" s="39">
        <f>100*(Q26/(I26/D26))</f>
        <v>89.017094727787537</v>
      </c>
      <c r="T26" s="39">
        <f>100*(Q26/U26)</f>
        <v>97.43626842874697</v>
      </c>
      <c r="U26" s="39">
        <f>SUM(Q26:Q27)</f>
        <v>319.22553350031308</v>
      </c>
      <c r="V26" s="39">
        <f>SQRT(R26^2 + R27^2)</f>
        <v>5.9840367933625647</v>
      </c>
      <c r="W26" s="39">
        <f>(X26/D26)-U26</f>
        <v>41.312976205385098</v>
      </c>
      <c r="X26" s="40">
        <f>SUM(I26:I27)</f>
        <v>57.578000000000003</v>
      </c>
      <c r="Y26" s="40">
        <f>SQRT(J26^2 + J27^2)</f>
        <v>0.94911537760169074</v>
      </c>
      <c r="Z26" s="40">
        <f>X26/D26</f>
        <v>360.53850970569817</v>
      </c>
      <c r="AB26">
        <v>1.0177541558294697E-2</v>
      </c>
      <c r="AC26">
        <v>2.1638330757341576E-2</v>
      </c>
      <c r="AD26" s="19"/>
    </row>
    <row r="27" spans="1:30" x14ac:dyDescent="0.6">
      <c r="A27" t="s">
        <v>72</v>
      </c>
      <c r="D27">
        <v>0.15970000000000001</v>
      </c>
      <c r="E27">
        <v>1100</v>
      </c>
      <c r="F27">
        <v>0.25</v>
      </c>
      <c r="G27">
        <v>0.1585</v>
      </c>
      <c r="H27">
        <v>1.0200000000000001E-2</v>
      </c>
      <c r="I27">
        <v>1.776</v>
      </c>
      <c r="J27">
        <v>0.11600000000000001</v>
      </c>
      <c r="K27">
        <v>19.823</v>
      </c>
      <c r="L27">
        <v>5.7530000000000001</v>
      </c>
      <c r="M27" s="47">
        <f>I27/G27</f>
        <v>11.205047318611987</v>
      </c>
      <c r="N27" s="47">
        <f>M27*AB27</f>
        <v>0.98862087785722363</v>
      </c>
      <c r="O27" s="47">
        <f>K27/G27</f>
        <v>125.06624605678233</v>
      </c>
      <c r="P27" s="47">
        <f>O27*AC27</f>
        <v>36.23508413041607</v>
      </c>
      <c r="Q27" s="50">
        <f>(I27*1000000-(G27*1000000000*0.002959))/D27/1000000</f>
        <v>8.184085785848465</v>
      </c>
      <c r="R27" s="51">
        <f>(SQRT((J27*1000000)^2+(H27*1000000000*0.002959)^2))/1000000/D27</f>
        <v>0.75054586870103324</v>
      </c>
      <c r="S27" s="39">
        <f>100*(Q27/(I27/D26))</f>
        <v>73.592257882882876</v>
      </c>
      <c r="T27" s="39">
        <f>100*(Q27/U26)</f>
        <v>2.5637315712530366</v>
      </c>
      <c r="U27" s="40"/>
      <c r="V27" s="40"/>
      <c r="W27" s="40"/>
      <c r="X27" s="40"/>
      <c r="Y27" s="40"/>
      <c r="Z27" s="40"/>
      <c r="AB27">
        <v>8.822996010155966E-2</v>
      </c>
      <c r="AC27">
        <v>0.2897271268057785</v>
      </c>
      <c r="AD27" s="19"/>
    </row>
    <row r="29" spans="1:30" x14ac:dyDescent="0.6">
      <c r="A29" t="s">
        <v>74</v>
      </c>
      <c r="C29" t="s">
        <v>78</v>
      </c>
      <c r="D29">
        <v>0.14699999999999999</v>
      </c>
      <c r="E29">
        <v>850</v>
      </c>
      <c r="F29">
        <v>0.25</v>
      </c>
      <c r="G29">
        <v>2.2633000000000001</v>
      </c>
      <c r="H29">
        <v>3.4500000000000003E-2</v>
      </c>
      <c r="I29">
        <v>52.057000000000002</v>
      </c>
      <c r="J29">
        <v>0.85</v>
      </c>
      <c r="K29">
        <v>282.41899999999998</v>
      </c>
      <c r="L29">
        <v>6.4379999999999997</v>
      </c>
      <c r="M29" s="47">
        <f>I29/G29</f>
        <v>23.000486015994344</v>
      </c>
      <c r="N29" s="47">
        <f>M29*AB29</f>
        <v>0.22148765313484881</v>
      </c>
      <c r="O29" s="47">
        <f>K29/G29</f>
        <v>124.78195555162814</v>
      </c>
      <c r="P29" s="47">
        <f>O29*AC29</f>
        <v>2.3052088174196363</v>
      </c>
      <c r="Q29" s="50">
        <f>(I29*1000000-(G29*1000000000*0.002959))/D29/1000000</f>
        <v>308.57071632653066</v>
      </c>
      <c r="R29" s="51">
        <f>(SQRT((J29*1000000)^2+(H29*1000000000*0.002959)^2))/1000000/D29</f>
        <v>5.8238660975658814</v>
      </c>
      <c r="S29" s="39">
        <f>100*(Q29/(I29/D29))</f>
        <v>87.135054459534743</v>
      </c>
      <c r="T29" s="39">
        <f>100*(Q29/U29)</f>
        <v>97.867824770206852</v>
      </c>
      <c r="U29" s="39">
        <f>SUM(Q29:Q30)</f>
        <v>315.29332244897967</v>
      </c>
      <c r="V29" s="39">
        <f>SQRT(R29^2 + R30^2)</f>
        <v>5.8748614495706732</v>
      </c>
      <c r="W29" s="39">
        <f>(X29/D29)-U29</f>
        <v>48.761099319727862</v>
      </c>
      <c r="X29" s="40">
        <f>SUM(I29:I30)</f>
        <v>53.516000000000005</v>
      </c>
      <c r="Y29" s="40">
        <f>SQRT(J29^2 + J30^2)</f>
        <v>0.85734707091119167</v>
      </c>
      <c r="Z29" s="40">
        <f>X29/D29</f>
        <v>364.05442176870753</v>
      </c>
      <c r="AB29">
        <v>9.6296944760570786E-3</v>
      </c>
      <c r="AC29">
        <v>1.8473895582329317E-2</v>
      </c>
      <c r="AD29" s="19"/>
    </row>
    <row r="30" spans="1:30" x14ac:dyDescent="0.6">
      <c r="A30" t="s">
        <v>75</v>
      </c>
      <c r="D30">
        <v>0.14699999999999999</v>
      </c>
      <c r="E30">
        <v>1100</v>
      </c>
      <c r="F30">
        <v>0.25</v>
      </c>
      <c r="G30">
        <v>0.15909999999999999</v>
      </c>
      <c r="H30">
        <v>6.3E-3</v>
      </c>
      <c r="I30">
        <v>1.4590000000000001</v>
      </c>
      <c r="J30">
        <v>0.112</v>
      </c>
      <c r="K30">
        <v>20.280999999999999</v>
      </c>
      <c r="L30">
        <v>5.1689999999999996</v>
      </c>
      <c r="M30" s="47">
        <f>I30/G30</f>
        <v>9.1703331238214965</v>
      </c>
      <c r="N30" s="47">
        <f>M30*AB30</f>
        <v>0.75735996208661582</v>
      </c>
      <c r="O30" s="47">
        <f>K30/G30</f>
        <v>127.47328724072911</v>
      </c>
      <c r="P30" s="47">
        <f>O30*AC30</f>
        <v>31.64301552872773</v>
      </c>
      <c r="Q30" s="50">
        <f>(I30*1000000-(G30*1000000000*0.002959))/D30/1000000</f>
        <v>6.7226061224489806</v>
      </c>
      <c r="R30" s="51">
        <f>(SQRT((J30*1000000)^2+(H30*1000000000*0.002959)^2))/1000000/D30</f>
        <v>0.77238638599756304</v>
      </c>
      <c r="S30" s="39">
        <f>100*(Q30/(I30/D29))</f>
        <v>67.732906100068547</v>
      </c>
      <c r="T30" s="39">
        <f>100*(Q30/U29)</f>
        <v>2.1321752297931469</v>
      </c>
      <c r="U30" s="40"/>
      <c r="V30" s="40"/>
      <c r="W30" s="40"/>
      <c r="X30" s="40"/>
      <c r="Y30" s="40"/>
      <c r="Z30" s="40"/>
      <c r="AB30">
        <v>8.2588053439328693E-2</v>
      </c>
      <c r="AC30">
        <v>0.24823252160251377</v>
      </c>
      <c r="AD30" s="19"/>
    </row>
    <row r="32" spans="1:30" x14ac:dyDescent="0.6">
      <c r="A32" t="s">
        <v>76</v>
      </c>
      <c r="C32" t="s">
        <v>79</v>
      </c>
      <c r="D32">
        <v>0.1668</v>
      </c>
      <c r="E32">
        <v>850</v>
      </c>
      <c r="F32">
        <v>0.25</v>
      </c>
      <c r="G32">
        <v>2.4144000000000001</v>
      </c>
      <c r="H32">
        <v>3.5799999999999998E-2</v>
      </c>
      <c r="I32">
        <v>57.006999999999998</v>
      </c>
      <c r="J32">
        <v>0.79500000000000004</v>
      </c>
      <c r="K32">
        <v>308.23</v>
      </c>
      <c r="L32">
        <v>6.7789999999999999</v>
      </c>
      <c r="M32" s="47">
        <f>I32/G32</f>
        <v>23.611249171636842</v>
      </c>
      <c r="N32" s="47">
        <f>M32*AB32</f>
        <v>0.19681087409033021</v>
      </c>
      <c r="O32" s="47">
        <f>K32/G32</f>
        <v>127.66318754141815</v>
      </c>
      <c r="P32" s="47">
        <f>O32*AC32</f>
        <v>2.2028157850283918</v>
      </c>
      <c r="Q32" s="50">
        <f>(I32*1000000-(G32*1000000000*0.002959))/D32/1000000</f>
        <v>298.93759232613911</v>
      </c>
      <c r="R32" s="51">
        <f>(SQRT((J32*1000000)^2+(H32*1000000000*0.002959)^2))/1000000/D32</f>
        <v>4.8083128146752321</v>
      </c>
      <c r="S32" s="39">
        <f>100*(Q32/(I32/D32))</f>
        <v>87.467837984808909</v>
      </c>
      <c r="T32" s="39">
        <f>100*(Q32/U32)</f>
        <v>96.460435755964482</v>
      </c>
      <c r="U32" s="39">
        <f>SUM(Q32:Q33)</f>
        <v>309.90694784172666</v>
      </c>
      <c r="V32" s="39">
        <f>SQRT(R32^2 + R33^2)</f>
        <v>4.8766350270542143</v>
      </c>
      <c r="W32" s="39">
        <f>(X32/D32)-U32</f>
        <v>47.239335131894393</v>
      </c>
      <c r="X32" s="40">
        <f>SUM(I32:I33)</f>
        <v>59.571999999999996</v>
      </c>
      <c r="Y32" s="40">
        <f>SQRT(J32^2 + J33^2)</f>
        <v>0.806213991443959</v>
      </c>
      <c r="Z32" s="40">
        <f>X32/D32</f>
        <v>357.14628297362106</v>
      </c>
      <c r="AB32">
        <v>8.3354706334957691E-3</v>
      </c>
      <c r="AC32">
        <v>1.7254901960784316E-2</v>
      </c>
      <c r="AD32" s="19"/>
    </row>
    <row r="33" spans="1:30" x14ac:dyDescent="0.6">
      <c r="A33" t="s">
        <v>77</v>
      </c>
      <c r="D33">
        <v>0.1668</v>
      </c>
      <c r="E33">
        <v>1100</v>
      </c>
      <c r="F33">
        <v>0.25</v>
      </c>
      <c r="G33">
        <v>0.2485</v>
      </c>
      <c r="H33">
        <v>7.1999999999999998E-3</v>
      </c>
      <c r="I33">
        <v>2.5649999999999999</v>
      </c>
      <c r="J33">
        <v>0.13400000000000001</v>
      </c>
      <c r="K33">
        <v>28.305</v>
      </c>
      <c r="L33">
        <v>5.3460000000000001</v>
      </c>
      <c r="M33" s="47">
        <f>I33/G33</f>
        <v>10.321931589537224</v>
      </c>
      <c r="N33" s="47">
        <f>M33*AB33</f>
        <v>0.57597127335948617</v>
      </c>
      <c r="O33" s="47">
        <f>K33/G33</f>
        <v>113.90342052313883</v>
      </c>
      <c r="P33" s="47">
        <f>O33*AC33</f>
        <v>20.918993751613367</v>
      </c>
      <c r="Q33" s="50">
        <f>(I33*1000000-(G33*1000000000*0.002959))/D33/1000000</f>
        <v>10.969355515587528</v>
      </c>
      <c r="R33" s="51">
        <f>(SQRT((J33*1000000)^2+(H33*1000000000*0.002959)^2))/1000000/D33</f>
        <v>0.81344764018466742</v>
      </c>
      <c r="S33" s="39">
        <f>100*(Q33/(I33/D32))</f>
        <v>71.332884990253405</v>
      </c>
      <c r="T33" s="39">
        <f>100*(Q33/U32)</f>
        <v>3.5395642440355077</v>
      </c>
      <c r="U33" s="40"/>
      <c r="V33" s="40"/>
      <c r="W33" s="40"/>
      <c r="X33" s="40"/>
      <c r="Y33" s="40"/>
      <c r="Z33" s="40"/>
      <c r="AB33">
        <v>5.5800725703638324E-2</v>
      </c>
      <c r="AC33">
        <v>0.18365553602811949</v>
      </c>
      <c r="AD33" s="19"/>
    </row>
    <row r="35" spans="1:30" x14ac:dyDescent="0.6">
      <c r="A35" t="s">
        <v>100</v>
      </c>
      <c r="B35" t="s">
        <v>142</v>
      </c>
      <c r="C35" t="s">
        <v>140</v>
      </c>
      <c r="D35">
        <v>0.153</v>
      </c>
      <c r="E35">
        <v>850</v>
      </c>
      <c r="F35">
        <v>0.25</v>
      </c>
      <c r="G35">
        <v>4.05</v>
      </c>
      <c r="H35">
        <v>6.4699999999999994E-2</v>
      </c>
      <c r="I35">
        <v>20.686</v>
      </c>
      <c r="J35">
        <v>0.40600000000000003</v>
      </c>
      <c r="K35">
        <v>421.09399999999999</v>
      </c>
      <c r="L35">
        <v>7.2210000000000001</v>
      </c>
      <c r="M35" s="47">
        <f>I35/G35</f>
        <v>5.1076543209876544</v>
      </c>
      <c r="N35" s="47">
        <f>M35*AB35</f>
        <v>6.2994741973589535E-2</v>
      </c>
      <c r="O35" s="47">
        <f>K35/G35</f>
        <v>103.97382716049383</v>
      </c>
      <c r="P35" s="47">
        <f>O35*AC35</f>
        <v>1.5112474877978754</v>
      </c>
      <c r="Q35" s="50">
        <f>(I35*1000000-(G35*1000000000*0.002959))/D35/1000000</f>
        <v>56.876143790849667</v>
      </c>
      <c r="R35" s="51">
        <f>(SQRT((J35*1000000)^2+(H35*1000000000*0.002959)^2))/1000000/D35</f>
        <v>2.9338184553736357</v>
      </c>
      <c r="S35" s="39">
        <f>100*(Q35/(I35/D35))</f>
        <v>42.067340230107312</v>
      </c>
      <c r="T35" s="39">
        <f>100*(Q35/U35)</f>
        <v>96.414058041727174</v>
      </c>
      <c r="U35" s="39">
        <f>SUM(Q35:Q36)</f>
        <v>58.991546405228753</v>
      </c>
      <c r="V35" s="39">
        <f>SQRT(R35^2 + R36^2)</f>
        <v>3.0257273777892348</v>
      </c>
      <c r="W35" s="39">
        <f>(X35/D35)-U35</f>
        <v>85.145708496732055</v>
      </c>
      <c r="X35" s="40">
        <f>SUM(I35:I36)</f>
        <v>22.053000000000001</v>
      </c>
      <c r="Y35" s="40">
        <f>SQRT(J35^2 + J36^2)</f>
        <v>0.42011903075200013</v>
      </c>
      <c r="Z35" s="40">
        <f>X35/D35</f>
        <v>144.1372549019608</v>
      </c>
      <c r="AB35">
        <v>1.2333399641933558E-2</v>
      </c>
      <c r="AC35">
        <v>1.4534883720930232E-2</v>
      </c>
      <c r="AD35" s="19"/>
    </row>
    <row r="36" spans="1:30" x14ac:dyDescent="0.6">
      <c r="A36" t="s">
        <v>101</v>
      </c>
      <c r="D36">
        <v>0.153</v>
      </c>
      <c r="E36">
        <v>1100</v>
      </c>
      <c r="F36">
        <v>0.25</v>
      </c>
      <c r="G36">
        <v>0.35260000000000002</v>
      </c>
      <c r="H36">
        <v>1.15E-2</v>
      </c>
      <c r="I36">
        <v>1.367</v>
      </c>
      <c r="J36">
        <v>0.108</v>
      </c>
      <c r="K36">
        <v>39.765999999999998</v>
      </c>
      <c r="L36">
        <v>5.649</v>
      </c>
      <c r="M36" s="47">
        <f>I36/G36</f>
        <v>3.8769143505388541</v>
      </c>
      <c r="N36" s="47">
        <f>M36*AB36</f>
        <v>0.31596445571739618</v>
      </c>
      <c r="O36" s="47">
        <f>K36/G36</f>
        <v>112.77935337492909</v>
      </c>
      <c r="P36" s="47">
        <f>O36*AC36</f>
        <v>15.953662977414345</v>
      </c>
      <c r="Q36" s="50">
        <f>(I36*1000000-(G36*1000000000*0.002959))/D36/1000000</f>
        <v>2.1154026143790854</v>
      </c>
      <c r="R36" s="51">
        <f>(SQRT((J36*1000000)^2+(H36*1000000000*0.002959)^2))/1000000/D36</f>
        <v>0.7400915048913691</v>
      </c>
      <c r="S36" s="39">
        <f>100*(Q36/(I36/D35))</f>
        <v>23.676415508412589</v>
      </c>
      <c r="T36" s="39">
        <f>100*(Q36/U35)</f>
        <v>3.58594195827283</v>
      </c>
      <c r="U36" s="40"/>
      <c r="V36" s="40"/>
      <c r="W36" s="40"/>
      <c r="X36" s="40"/>
      <c r="Y36" s="40"/>
      <c r="Z36" s="40"/>
      <c r="AB36">
        <v>8.1498951781970655E-2</v>
      </c>
      <c r="AC36">
        <v>0.14145907473309607</v>
      </c>
      <c r="AD36" s="19"/>
    </row>
    <row r="38" spans="1:30" x14ac:dyDescent="0.6">
      <c r="A38" t="s">
        <v>102</v>
      </c>
      <c r="B38" t="s">
        <v>143</v>
      </c>
      <c r="C38" t="s">
        <v>140</v>
      </c>
      <c r="D38">
        <v>0.1492</v>
      </c>
      <c r="E38">
        <v>850</v>
      </c>
      <c r="F38">
        <v>0.25</v>
      </c>
      <c r="G38">
        <v>2.2094</v>
      </c>
      <c r="H38">
        <v>3.6299999999999999E-2</v>
      </c>
      <c r="I38">
        <v>35.476999999999997</v>
      </c>
      <c r="J38">
        <v>0.66400000000000003</v>
      </c>
      <c r="K38">
        <v>258.57400000000001</v>
      </c>
      <c r="L38">
        <v>6.2359999999999998</v>
      </c>
      <c r="M38" s="47">
        <f>I38/G38</f>
        <v>16.057300624603965</v>
      </c>
      <c r="N38" s="47">
        <f>M38*AB38</f>
        <v>0.18600367225614162</v>
      </c>
      <c r="O38" s="47">
        <f>K38/G38</f>
        <v>117.03358377840138</v>
      </c>
      <c r="P38" s="47">
        <f>O38*AC38</f>
        <v>2.618651616384196</v>
      </c>
      <c r="Q38" s="50">
        <f>(I38*1000000-(G38*1000000000*0.002959))/D38/1000000</f>
        <v>193.96370911528149</v>
      </c>
      <c r="R38" s="51">
        <f>(SQRT((J38*1000000)^2+(H38*1000000000*0.002959)^2))/1000000/D38</f>
        <v>4.5082547115099691</v>
      </c>
      <c r="S38" s="39">
        <f>100*(Q38/(I38/D38))</f>
        <v>81.572245116554384</v>
      </c>
      <c r="T38" s="39">
        <f>100*(Q38/U38)</f>
        <v>99.145381889724732</v>
      </c>
      <c r="U38" s="39">
        <f>SUM(Q38:Q39)</f>
        <v>195.6356467828418</v>
      </c>
      <c r="V38" s="39">
        <f>SQRT(R38^2 + R39^2)</f>
        <v>4.5583426773569755</v>
      </c>
      <c r="W38" s="39">
        <f>(X38/D38)-U38</f>
        <v>47.568106568364584</v>
      </c>
      <c r="X38" s="40">
        <f>SUM(I38:I39)</f>
        <v>36.285999999999994</v>
      </c>
      <c r="Y38" s="40">
        <f>SQRT(J38^2 + J39^2)</f>
        <v>0.67090386792744017</v>
      </c>
      <c r="Z38" s="40">
        <f>X38/D38</f>
        <v>243.20375335120639</v>
      </c>
      <c r="AB38">
        <v>1.1583744777819977E-2</v>
      </c>
      <c r="AC38">
        <v>2.2375215146299483E-2</v>
      </c>
      <c r="AD38" s="19"/>
    </row>
    <row r="39" spans="1:30" x14ac:dyDescent="0.6">
      <c r="A39" t="s">
        <v>103</v>
      </c>
      <c r="D39">
        <v>0.1492</v>
      </c>
      <c r="E39">
        <v>1100</v>
      </c>
      <c r="F39">
        <v>0.25</v>
      </c>
      <c r="G39">
        <v>0.18909999999999999</v>
      </c>
      <c r="H39">
        <v>1.01E-2</v>
      </c>
      <c r="I39">
        <v>0.80900000000000005</v>
      </c>
      <c r="J39">
        <v>9.6000000000000002E-2</v>
      </c>
      <c r="K39">
        <v>21.972000000000001</v>
      </c>
      <c r="L39">
        <v>5.5549999999999997</v>
      </c>
      <c r="M39" s="47">
        <f>I39/G39</f>
        <v>4.2781597038603918</v>
      </c>
      <c r="N39" s="47">
        <f>M39*AB39</f>
        <v>0.54353251996326513</v>
      </c>
      <c r="O39" s="47">
        <f>K39/G39</f>
        <v>116.19249074563724</v>
      </c>
      <c r="P39" s="47">
        <f>O39*AC39</f>
        <v>29.198631094110915</v>
      </c>
      <c r="Q39" s="50">
        <f>(I39*1000000-(G39*1000000000*0.002959))/D39/1000000</f>
        <v>1.6719376675603215</v>
      </c>
      <c r="R39" s="51">
        <f>(SQRT((J39*1000000)^2+(H39*1000000000*0.002959)^2))/1000000/D39</f>
        <v>0.67388976870266248</v>
      </c>
      <c r="S39" s="39">
        <f>100*(Q39/(I39/D38))</f>
        <v>30.834746600741646</v>
      </c>
      <c r="T39" s="39">
        <f>100*(Q39/U38)</f>
        <v>0.85461811027526835</v>
      </c>
      <c r="U39" s="40"/>
      <c r="V39" s="40"/>
      <c r="W39" s="40"/>
      <c r="X39" s="40"/>
      <c r="Y39" s="40"/>
      <c r="Z39" s="40"/>
      <c r="AB39">
        <v>0.12704820707670386</v>
      </c>
      <c r="AC39">
        <v>0.25129533678756477</v>
      </c>
      <c r="AD39" s="19"/>
    </row>
    <row r="41" spans="1:30" x14ac:dyDescent="0.6">
      <c r="A41" t="s">
        <v>104</v>
      </c>
      <c r="B41" t="s">
        <v>144</v>
      </c>
      <c r="C41" t="s">
        <v>140</v>
      </c>
      <c r="D41">
        <v>0.15010000000000001</v>
      </c>
      <c r="E41">
        <v>850</v>
      </c>
      <c r="F41">
        <v>0.25</v>
      </c>
      <c r="G41">
        <v>1.5043</v>
      </c>
      <c r="H41">
        <v>2.63E-2</v>
      </c>
      <c r="I41">
        <v>28.478999999999999</v>
      </c>
      <c r="J41">
        <v>0.55100000000000005</v>
      </c>
      <c r="K41">
        <v>179.84800000000001</v>
      </c>
      <c r="L41">
        <v>5.7</v>
      </c>
      <c r="M41" s="47">
        <f>I41/G41</f>
        <v>18.931729043408893</v>
      </c>
      <c r="N41" s="47">
        <f>M41*AB41</f>
        <v>0.26131663162125174</v>
      </c>
      <c r="O41" s="47">
        <f>K41/G41</f>
        <v>119.55593963969955</v>
      </c>
      <c r="P41" s="47">
        <f>O41*AC41</f>
        <v>3.6198602414038548</v>
      </c>
      <c r="Q41" s="50">
        <f>(I41*1000000-(G41*1000000000*0.002959))/D41/1000000</f>
        <v>160.07845636242502</v>
      </c>
      <c r="R41" s="51">
        <f>(SQRT((J41*1000000)^2+(H41*1000000000*0.002959)^2))/1000000/D41</f>
        <v>3.7073186070028359</v>
      </c>
      <c r="S41" s="39">
        <f>100*(Q41/(I41/D41))</f>
        <v>84.370154499806858</v>
      </c>
      <c r="T41" s="39">
        <f>100*(Q41/U41)</f>
        <v>98.669543309507816</v>
      </c>
      <c r="U41" s="39">
        <f>SUM(Q41:Q42)</f>
        <v>162.23694870086607</v>
      </c>
      <c r="V41" s="39">
        <f>SQRT(R41^2 + R42^2)</f>
        <v>3.7821642527375783</v>
      </c>
      <c r="W41" s="39">
        <f>(X41/D41)-U41</f>
        <v>34.025542971352451</v>
      </c>
      <c r="X41" s="40">
        <f>SUM(I41:I42)</f>
        <v>29.459</v>
      </c>
      <c r="Y41" s="40">
        <f>SQRT(J41^2 + J42^2)</f>
        <v>0.56148463914874824</v>
      </c>
      <c r="Z41" s="40">
        <f>X41/D41</f>
        <v>196.26249167221852</v>
      </c>
      <c r="AB41">
        <v>1.3803104355765617E-2</v>
      </c>
      <c r="AC41">
        <v>3.0277544154751892E-2</v>
      </c>
      <c r="AD41" s="19"/>
    </row>
    <row r="42" spans="1:30" x14ac:dyDescent="0.6">
      <c r="A42" t="s">
        <v>105</v>
      </c>
      <c r="D42">
        <v>0.15010000000000001</v>
      </c>
      <c r="E42">
        <v>1100</v>
      </c>
      <c r="F42">
        <v>0.25</v>
      </c>
      <c r="G42">
        <v>0.22170000000000001</v>
      </c>
      <c r="H42">
        <v>1.0500000000000001E-2</v>
      </c>
      <c r="I42">
        <v>0.98</v>
      </c>
      <c r="J42">
        <v>0.108</v>
      </c>
      <c r="K42">
        <v>26.722999999999999</v>
      </c>
      <c r="L42">
        <v>5.5090000000000003</v>
      </c>
      <c r="M42" s="47">
        <f>I42/G42</f>
        <v>4.4203879115922415</v>
      </c>
      <c r="N42" s="47">
        <f>M42*AB42</f>
        <v>0.51406947443476769</v>
      </c>
      <c r="O42" s="47">
        <f>K42/G42</f>
        <v>120.53676138926477</v>
      </c>
      <c r="P42" s="47">
        <f>O42*AC42</f>
        <v>24.769201383650913</v>
      </c>
      <c r="Q42" s="50">
        <f>(I42*1000000-(G42*1000000000*0.002959))/D42/1000000</f>
        <v>2.1584923384410395</v>
      </c>
      <c r="R42" s="51">
        <f>(SQRT((J42*1000000)^2+(H42*1000000000*0.002959)^2))/1000000/D42</f>
        <v>0.74870233127495689</v>
      </c>
      <c r="S42" s="39">
        <f>100*(Q42/(I42/D41))</f>
        <v>33.060173469387763</v>
      </c>
      <c r="T42" s="39">
        <f>100*(Q42/U41)</f>
        <v>1.3304566904921806</v>
      </c>
      <c r="U42" s="40"/>
      <c r="V42" s="40"/>
      <c r="W42" s="40"/>
      <c r="X42" s="40"/>
      <c r="Y42" s="40"/>
      <c r="Z42" s="40"/>
      <c r="AB42">
        <v>0.11629510457366123</v>
      </c>
      <c r="AC42">
        <v>0.2054908485856905</v>
      </c>
      <c r="AD42" s="19"/>
    </row>
    <row r="44" spans="1:30" x14ac:dyDescent="0.6">
      <c r="A44" t="s">
        <v>82</v>
      </c>
      <c r="B44" t="s">
        <v>145</v>
      </c>
      <c r="C44" t="s">
        <v>140</v>
      </c>
      <c r="D44">
        <v>0.15240000000000001</v>
      </c>
      <c r="E44">
        <v>850</v>
      </c>
      <c r="F44">
        <v>0.25</v>
      </c>
      <c r="G44">
        <v>0.41010000000000002</v>
      </c>
      <c r="H44">
        <v>1.24E-2</v>
      </c>
      <c r="I44">
        <v>239.20400000000001</v>
      </c>
      <c r="J44">
        <v>4.3460000000000001</v>
      </c>
      <c r="K44">
        <v>322.36799999999999</v>
      </c>
      <c r="L44">
        <v>6.13</v>
      </c>
      <c r="M44" s="47">
        <f>I44/G44</f>
        <v>583.28212631065594</v>
      </c>
      <c r="N44" s="47">
        <f>M44*AB44</f>
        <v>15.37797376382456</v>
      </c>
      <c r="O44" s="47">
        <f>K44/G44</f>
        <v>786.07168983174836</v>
      </c>
      <c r="P44" s="47">
        <f>O44*AC44</f>
        <v>24.086042803818952</v>
      </c>
      <c r="Q44" s="50">
        <f>(I44*1000000-(G44*1000000000*0.002959))/D44/1000000</f>
        <v>1561.6175465879264</v>
      </c>
      <c r="R44" s="51">
        <f>(SQRT((J44*1000000)^2+(H44*1000000000*0.002959)^2))/1000000/D44</f>
        <v>28.518076665001018</v>
      </c>
      <c r="S44" s="39">
        <f>100*(Q44/(I44/D44))</f>
        <v>99.492698324442742</v>
      </c>
      <c r="T44" s="39">
        <f>100*(Q44/U44)</f>
        <v>99.870458236695342</v>
      </c>
      <c r="U44" s="39">
        <f>SUM(Q44:Q45)</f>
        <v>1563.6431174540683</v>
      </c>
      <c r="V44" s="39">
        <f>SQRT(R44^2 + R45^2)</f>
        <v>28.524595973283375</v>
      </c>
      <c r="W44" s="39">
        <f>(X44/D44)-U44</f>
        <v>8.2925780839896106</v>
      </c>
      <c r="X44" s="40">
        <f>SUM(I44:I45)</f>
        <v>239.56300000000002</v>
      </c>
      <c r="Y44" s="40">
        <f>SQRT(J44^2 + J45^2)</f>
        <v>4.3468908428898922</v>
      </c>
      <c r="Z44" s="40">
        <f>X44/D44</f>
        <v>1571.9356955380579</v>
      </c>
      <c r="AB44">
        <v>2.6364555110050217E-2</v>
      </c>
      <c r="AC44">
        <v>3.0641025641025638E-2</v>
      </c>
      <c r="AD44" s="19"/>
    </row>
    <row r="45" spans="1:30" x14ac:dyDescent="0.6">
      <c r="A45" t="s">
        <v>83</v>
      </c>
      <c r="D45">
        <v>0.15240000000000001</v>
      </c>
      <c r="E45">
        <v>1100</v>
      </c>
      <c r="F45">
        <v>0.25</v>
      </c>
      <c r="G45">
        <v>1.7000000000000001E-2</v>
      </c>
      <c r="H45">
        <v>1.01E-2</v>
      </c>
      <c r="I45">
        <v>0.35899999999999999</v>
      </c>
      <c r="J45">
        <v>8.7999999999999995E-2</v>
      </c>
      <c r="K45">
        <v>3.75</v>
      </c>
      <c r="L45">
        <v>5.4630000000000001</v>
      </c>
      <c r="M45" s="47">
        <f>I45/G45</f>
        <v>21.117647058823525</v>
      </c>
      <c r="N45" s="47">
        <f>M45*AB45</f>
        <v>13.407269309191282</v>
      </c>
      <c r="O45" s="47">
        <f>K45/G45</f>
        <v>220.58823529411762</v>
      </c>
      <c r="P45" s="47">
        <f>O45*AC45</f>
        <v>338.53048518677542</v>
      </c>
      <c r="Q45" s="50">
        <f>(I45*1000000-(G45*1000000000*0.002959))/D45/1000000</f>
        <v>2.0255708661417322</v>
      </c>
      <c r="R45" s="51">
        <f>(SQRT((J45*1000000)^2+(H45*1000000000*0.002959)^2))/1000000/D45</f>
        <v>0.60981863547986337</v>
      </c>
      <c r="S45" s="39">
        <f>100*(Q45/(I45/D44))</f>
        <v>85.98802228412255</v>
      </c>
      <c r="T45" s="39">
        <f>100*(Q45/U44)</f>
        <v>0.1295417633046457</v>
      </c>
      <c r="U45" s="40"/>
      <c r="V45" s="40"/>
      <c r="W45" s="40"/>
      <c r="X45" s="40"/>
      <c r="Y45" s="40"/>
      <c r="Z45" s="40"/>
      <c r="AB45">
        <v>0.63488461909819449</v>
      </c>
      <c r="AC45">
        <v>1.5346715328467153</v>
      </c>
      <c r="AD45" s="19"/>
    </row>
    <row r="47" spans="1:30" x14ac:dyDescent="0.6">
      <c r="A47" t="s">
        <v>108</v>
      </c>
      <c r="C47" t="s">
        <v>141</v>
      </c>
      <c r="D47">
        <v>0.13450000000000001</v>
      </c>
      <c r="E47">
        <v>850</v>
      </c>
      <c r="F47">
        <v>0.25</v>
      </c>
      <c r="G47">
        <v>0.3775</v>
      </c>
      <c r="H47">
        <v>7.1999999999999998E-3</v>
      </c>
      <c r="I47">
        <v>219.67400000000001</v>
      </c>
      <c r="J47">
        <v>3.1019999999999999</v>
      </c>
      <c r="K47">
        <v>293.19499999999999</v>
      </c>
      <c r="L47">
        <v>5.952</v>
      </c>
      <c r="M47" s="47">
        <f>I47/G47</f>
        <v>581.917880794702</v>
      </c>
      <c r="N47" s="47">
        <f>M47*AB47</f>
        <v>9.3112971968490488</v>
      </c>
      <c r="O47" s="47">
        <f>K47/G47</f>
        <v>776.67549668874165</v>
      </c>
      <c r="P47" s="47">
        <f>O47*AC47</f>
        <v>17.401691530239638</v>
      </c>
      <c r="Q47" s="50">
        <f>(I47*1000000-(G47*1000000000*0.002959))/D47/1000000</f>
        <v>1624.958940520446</v>
      </c>
      <c r="R47" s="51">
        <f>(SQRT((J47*1000000)^2+(H47*1000000000*0.002959)^2))/1000000/D47</f>
        <v>23.063740971948242</v>
      </c>
      <c r="S47" s="39">
        <f>100*(Q47/(I47/D47))</f>
        <v>99.491509008803945</v>
      </c>
      <c r="T47" s="39">
        <f>100*(Q47/U47)</f>
        <v>100</v>
      </c>
      <c r="U47" s="39">
        <f>SUM(Q47:Q48)</f>
        <v>1624.958940520446</v>
      </c>
      <c r="V47" s="39">
        <f>SQRT(R47^2 + R48^2)</f>
        <v>23.063740971948242</v>
      </c>
      <c r="W47" s="39">
        <f>(X47/D47)-U47</f>
        <v>8.8774907063195769</v>
      </c>
      <c r="X47" s="40">
        <f>SUM(I47:I48)</f>
        <v>219.751</v>
      </c>
      <c r="Y47" s="40">
        <f>SQRT(J47^2 + J48^2)</f>
        <v>3.1027897125006714</v>
      </c>
      <c r="Z47" s="40">
        <f>X47/D47</f>
        <v>1633.8364312267656</v>
      </c>
      <c r="AB47">
        <v>1.6001050155277894E-2</v>
      </c>
      <c r="AC47">
        <v>2.2405356682977075E-2</v>
      </c>
      <c r="AD47" s="19"/>
    </row>
    <row r="48" spans="1:30" x14ac:dyDescent="0.6">
      <c r="A48" t="s">
        <v>109</v>
      </c>
      <c r="D48">
        <v>0.13450000000000001</v>
      </c>
      <c r="E48">
        <v>1100</v>
      </c>
      <c r="F48">
        <v>0.25</v>
      </c>
      <c r="G48">
        <v>1E-4</v>
      </c>
      <c r="H48">
        <v>5.5999999999999999E-3</v>
      </c>
      <c r="I48">
        <v>7.6999999999999999E-2</v>
      </c>
      <c r="J48">
        <v>7.0000000000000007E-2</v>
      </c>
      <c r="K48">
        <v>1.901</v>
      </c>
      <c r="L48">
        <v>4.9770000000000003</v>
      </c>
      <c r="M48" s="47">
        <f>I48/G48</f>
        <v>770</v>
      </c>
      <c r="N48" s="47">
        <f>M48*AB48</f>
        <v>41216.477710146581</v>
      </c>
      <c r="O48" s="47">
        <f>K48/G48</f>
        <v>19010</v>
      </c>
      <c r="P48" s="47">
        <f>O48*AC48</f>
        <v>1000273.5865565459</v>
      </c>
      <c r="Q48" s="52">
        <v>0</v>
      </c>
      <c r="R48" s="53">
        <v>0</v>
      </c>
      <c r="S48" s="39">
        <f>100*(Q48/(I48/D47))</f>
        <v>0</v>
      </c>
      <c r="T48" s="39">
        <f>100*(Q48/U47)</f>
        <v>0</v>
      </c>
      <c r="U48" s="40"/>
      <c r="V48" s="40"/>
      <c r="W48" s="40"/>
      <c r="X48" s="40"/>
      <c r="Y48" s="40"/>
      <c r="Z48" s="40"/>
      <c r="AB48">
        <v>53.527893130060498</v>
      </c>
      <c r="AC48">
        <v>52.618284405920356</v>
      </c>
      <c r="AD48" s="19"/>
    </row>
    <row r="50" spans="1:30" x14ac:dyDescent="0.6">
      <c r="A50" t="s">
        <v>84</v>
      </c>
      <c r="B50" t="s">
        <v>146</v>
      </c>
      <c r="C50" t="s">
        <v>140</v>
      </c>
      <c r="D50">
        <v>0.1653</v>
      </c>
      <c r="E50">
        <v>850</v>
      </c>
      <c r="F50">
        <v>0.25</v>
      </c>
      <c r="G50">
        <v>0.66739999999999999</v>
      </c>
      <c r="H50">
        <v>1.4E-2</v>
      </c>
      <c r="I50">
        <v>246.53100000000001</v>
      </c>
      <c r="J50">
        <v>4.46</v>
      </c>
      <c r="K50">
        <v>354.79700000000003</v>
      </c>
      <c r="L50">
        <v>6.1559999999999997</v>
      </c>
      <c r="M50" s="47">
        <f>I50/G50</f>
        <v>369.3901708121067</v>
      </c>
      <c r="N50" s="47">
        <f>M50*AB50</f>
        <v>5.5136936766923172</v>
      </c>
      <c r="O50" s="47">
        <f>K50/G50</f>
        <v>531.61072819898118</v>
      </c>
      <c r="P50" s="47">
        <f>O50*AC50</f>
        <v>10.884162776396204</v>
      </c>
      <c r="Q50" s="50">
        <f>(I50*1000000-(G50*1000000000*0.002959))/D50/1000000</f>
        <v>1479.4686231094977</v>
      </c>
      <c r="R50" s="51">
        <f>(SQRT((J50*1000000)^2+(H50*1000000000*0.002959)^2))/1000000/D50</f>
        <v>26.982410074130684</v>
      </c>
      <c r="S50" s="39">
        <f>100*(Q50/(I50/D50))</f>
        <v>99.19894999006209</v>
      </c>
      <c r="T50" s="39">
        <f>100*(Q50/U50)</f>
        <v>99.737959197203523</v>
      </c>
      <c r="U50" s="39">
        <f>SUM(Q50:Q51)</f>
        <v>1483.3556200846942</v>
      </c>
      <c r="V50" s="39">
        <f>SQRT(R50^2 + R51^2)</f>
        <v>26.989395870611389</v>
      </c>
      <c r="W50" s="39">
        <f>(X50/D50)-U50</f>
        <v>12.960169388989925</v>
      </c>
      <c r="X50" s="40">
        <f>SUM(I50:I51)</f>
        <v>247.34100000000001</v>
      </c>
      <c r="Y50" s="40">
        <f>SQRT(J50^2 + J51^2)</f>
        <v>4.4610546959211339</v>
      </c>
      <c r="Z50" s="40">
        <f>X50/D50</f>
        <v>1496.3157894736842</v>
      </c>
      <c r="AB50">
        <v>1.4926476426187588E-2</v>
      </c>
      <c r="AC50">
        <v>2.0473933649289101E-2</v>
      </c>
      <c r="AD50" s="19"/>
    </row>
    <row r="51" spans="1:30" x14ac:dyDescent="0.6">
      <c r="A51" t="s">
        <v>85</v>
      </c>
      <c r="D51">
        <v>0.1653</v>
      </c>
      <c r="E51">
        <v>1100</v>
      </c>
      <c r="F51">
        <v>0.25</v>
      </c>
      <c r="G51">
        <v>5.6599999999999998E-2</v>
      </c>
      <c r="H51">
        <v>1.01E-2</v>
      </c>
      <c r="I51">
        <v>0.81</v>
      </c>
      <c r="J51">
        <v>9.7000000000000003E-2</v>
      </c>
      <c r="K51">
        <v>10.811</v>
      </c>
      <c r="L51">
        <v>5.343</v>
      </c>
      <c r="M51" s="47">
        <f>I51/G51</f>
        <v>14.310954063604242</v>
      </c>
      <c r="N51" s="47">
        <f>M51*AB51</f>
        <v>3.0242284656359302</v>
      </c>
      <c r="O51" s="47">
        <f>K51/G51</f>
        <v>191.0070671378092</v>
      </c>
      <c r="P51" s="47">
        <f>O51*AC51</f>
        <v>97.916254416961138</v>
      </c>
      <c r="Q51" s="50">
        <f>(I51*1000000-(G51*1000000000*0.002959))/D51/1000000</f>
        <v>3.8869969751966122</v>
      </c>
      <c r="R51" s="51">
        <f>(SQRT((J51*1000000)^2+(H51*1000000000*0.002959)^2))/1000000/D51</f>
        <v>0.61403261479033211</v>
      </c>
      <c r="S51" s="39">
        <f>100*(Q51/(I51/D50))</f>
        <v>79.323530864197522</v>
      </c>
      <c r="T51" s="39">
        <f>100*(Q51/U50)</f>
        <v>0.26204080279647834</v>
      </c>
      <c r="U51" s="40"/>
      <c r="V51" s="40"/>
      <c r="W51" s="40"/>
      <c r="X51" s="40"/>
      <c r="Y51" s="40"/>
      <c r="Z51" s="40"/>
      <c r="AB51">
        <v>0.21132263105554769</v>
      </c>
      <c r="AC51">
        <v>0.51263157894736844</v>
      </c>
      <c r="AD51" s="19"/>
    </row>
    <row r="53" spans="1:30" x14ac:dyDescent="0.6">
      <c r="A53" t="s">
        <v>110</v>
      </c>
      <c r="C53" t="s">
        <v>141</v>
      </c>
      <c r="D53">
        <v>0.1701</v>
      </c>
      <c r="E53">
        <v>850</v>
      </c>
      <c r="F53">
        <v>0.25</v>
      </c>
      <c r="G53">
        <v>0.70699999999999996</v>
      </c>
      <c r="H53">
        <v>1.2699999999999999E-2</v>
      </c>
      <c r="I53">
        <v>262.31799999999998</v>
      </c>
      <c r="J53">
        <v>4.5460000000000003</v>
      </c>
      <c r="K53">
        <v>381.26900000000001</v>
      </c>
      <c r="L53">
        <v>7.5780000000000003</v>
      </c>
      <c r="M53" s="47">
        <f>I53/G53</f>
        <v>371.02970297029702</v>
      </c>
      <c r="N53" s="47">
        <f>M53*AB53</f>
        <v>3.8537818553087586</v>
      </c>
      <c r="O53" s="47">
        <f>K53/G53</f>
        <v>539.2772277227723</v>
      </c>
      <c r="P53" s="47">
        <f>O53*AC53</f>
        <v>8.9095365263275905</v>
      </c>
      <c r="Q53" s="50">
        <f>(I53*1000000-(G53*1000000000*0.002959))/D53/1000000</f>
        <v>1529.8411934156377</v>
      </c>
      <c r="R53" s="51">
        <f>(SQRT((J53*1000000)^2+(H53*1000000000*0.002959)^2))/1000000/D53</f>
        <v>26.726368730890574</v>
      </c>
      <c r="S53" s="39">
        <f>100*(Q53/(I53/D53))</f>
        <v>99.202489726210175</v>
      </c>
      <c r="T53" s="39">
        <f>100*(Q53/U53)</f>
        <v>99.803760490410752</v>
      </c>
      <c r="U53" s="39">
        <f>SUM(Q53:Q54)</f>
        <v>1532.849249265138</v>
      </c>
      <c r="V53" s="39">
        <f>SQRT(R53^2 + R54^2)</f>
        <v>26.731327903561418</v>
      </c>
      <c r="W53" s="39">
        <f>(X53/D53)-U53</f>
        <v>12.964977660199793</v>
      </c>
      <c r="X53" s="40">
        <f>SUM(I53:I54)</f>
        <v>262.94299999999998</v>
      </c>
      <c r="Y53" s="40">
        <f>SQRT(J53^2 + J54^2)</f>
        <v>4.5468133896169523</v>
      </c>
      <c r="Z53" s="40">
        <f>X53/D53</f>
        <v>1545.8142269253378</v>
      </c>
      <c r="AB53">
        <v>1.0386720589907259E-2</v>
      </c>
      <c r="AC53">
        <v>1.6521254872842027E-2</v>
      </c>
      <c r="AD53" s="19"/>
    </row>
    <row r="54" spans="1:30" x14ac:dyDescent="0.6">
      <c r="A54" t="s">
        <v>111</v>
      </c>
      <c r="D54">
        <v>0.1701</v>
      </c>
      <c r="E54">
        <v>1100</v>
      </c>
      <c r="F54">
        <v>0.25</v>
      </c>
      <c r="G54">
        <v>3.8300000000000001E-2</v>
      </c>
      <c r="H54">
        <v>5.5999999999999999E-3</v>
      </c>
      <c r="I54">
        <v>0.625</v>
      </c>
      <c r="J54">
        <v>8.5999999999999993E-2</v>
      </c>
      <c r="K54">
        <v>4.109</v>
      </c>
      <c r="L54">
        <v>4.9059999999999997</v>
      </c>
      <c r="M54" s="47">
        <f>I54/G54</f>
        <v>16.318537859007833</v>
      </c>
      <c r="N54" s="47">
        <f>M54*AB54</f>
        <v>3.2018603640103596</v>
      </c>
      <c r="O54" s="47">
        <f>K54/G54</f>
        <v>107.28459530026109</v>
      </c>
      <c r="P54" s="47">
        <f>O54*AC54</f>
        <v>124.31389614157239</v>
      </c>
      <c r="Q54" s="50">
        <f>(I54*1000000-(G54*1000000000*0.002959))/D54/1000000</f>
        <v>3.0080558495002938</v>
      </c>
      <c r="R54" s="51">
        <f>(SQRT((J54*1000000)^2+(H54*1000000000*0.002959)^2))/1000000/D54</f>
        <v>0.51488440275066794</v>
      </c>
      <c r="S54" s="39">
        <f>100*(Q54/(I54/D53))</f>
        <v>81.867247999999989</v>
      </c>
      <c r="T54" s="39">
        <f>100*(Q54/U53)</f>
        <v>0.19623950958924261</v>
      </c>
      <c r="U54" s="40"/>
      <c r="V54" s="40"/>
      <c r="W54" s="40"/>
      <c r="X54" s="40"/>
      <c r="Y54" s="40"/>
      <c r="Z54" s="40"/>
      <c r="AB54">
        <v>0.19621000310655484</v>
      </c>
      <c r="AC54">
        <v>1.1587301587301588</v>
      </c>
      <c r="AD54" s="19"/>
    </row>
    <row r="56" spans="1:30" x14ac:dyDescent="0.6">
      <c r="A56" t="s">
        <v>98</v>
      </c>
      <c r="B56" t="s">
        <v>147</v>
      </c>
      <c r="C56" t="s">
        <v>140</v>
      </c>
      <c r="D56">
        <v>0.15720000000000001</v>
      </c>
      <c r="E56">
        <v>850</v>
      </c>
      <c r="F56">
        <v>0.25</v>
      </c>
      <c r="G56">
        <v>0.80089999999999995</v>
      </c>
      <c r="H56">
        <v>1.6500000000000001E-2</v>
      </c>
      <c r="I56">
        <v>74.331000000000003</v>
      </c>
      <c r="J56">
        <v>1.234</v>
      </c>
      <c r="K56">
        <v>163.16999999999999</v>
      </c>
      <c r="L56">
        <v>5.758</v>
      </c>
      <c r="M56" s="47">
        <f>I56/G56</f>
        <v>92.809339493070311</v>
      </c>
      <c r="N56" s="47">
        <f>M56*AB56</f>
        <v>1.3368770881444891</v>
      </c>
      <c r="O56" s="47">
        <f>K56/G56</f>
        <v>203.73330003745787</v>
      </c>
      <c r="P56" s="47">
        <f>O56*AC56</f>
        <v>7.2510121614913325</v>
      </c>
      <c r="Q56" s="50">
        <f>(I56*1000000-(G56*1000000000*0.002959))/D56/1000000</f>
        <v>457.76804643765905</v>
      </c>
      <c r="R56" s="51">
        <f>(SQRT((J56*1000000)^2+(H56*1000000000*0.002959)^2))/1000000/D56</f>
        <v>7.8560144970190526</v>
      </c>
      <c r="S56" s="39">
        <f>100*(Q56/(I56/D56))</f>
        <v>96.81174328342145</v>
      </c>
      <c r="T56" s="39">
        <f>100*(Q56/U56)</f>
        <v>99.674613376233708</v>
      </c>
      <c r="U56" s="39">
        <f>SUM(Q56:Q57)</f>
        <v>459.26242493638676</v>
      </c>
      <c r="V56" s="39">
        <f>SQRT(R56^2 + R57^2)</f>
        <v>7.8787283822879335</v>
      </c>
      <c r="W56" s="39">
        <f>(X56/D56)-U56</f>
        <v>15.909330788804084</v>
      </c>
      <c r="X56" s="40">
        <f>SUM(I56:I57)</f>
        <v>74.697000000000003</v>
      </c>
      <c r="Y56" s="40">
        <f>SQRT(J56^2 + J57^2)</f>
        <v>1.2372053184496097</v>
      </c>
      <c r="Z56" s="40">
        <f>X56/D56</f>
        <v>475.17175572519085</v>
      </c>
      <c r="AB56">
        <v>1.4404553415061297E-2</v>
      </c>
      <c r="AC56">
        <v>3.5590706870983688E-2</v>
      </c>
      <c r="AD56" s="19"/>
    </row>
    <row r="57" spans="1:30" x14ac:dyDescent="0.6">
      <c r="A57" t="s">
        <v>99</v>
      </c>
      <c r="D57">
        <v>0.15720000000000001</v>
      </c>
      <c r="E57">
        <v>1100</v>
      </c>
      <c r="F57">
        <v>0.25</v>
      </c>
      <c r="G57">
        <v>4.4299999999999999E-2</v>
      </c>
      <c r="H57">
        <v>1.0200000000000001E-2</v>
      </c>
      <c r="I57">
        <v>0.36599999999999999</v>
      </c>
      <c r="J57">
        <v>8.8999999999999996E-2</v>
      </c>
      <c r="K57">
        <v>8.0289999999999999</v>
      </c>
      <c r="L57">
        <v>5.6520000000000001</v>
      </c>
      <c r="M57" s="47">
        <f>I57/G57</f>
        <v>8.2618510158013549</v>
      </c>
      <c r="N57" s="47">
        <f>M57*AB57</f>
        <v>2.7278738289998326</v>
      </c>
      <c r="O57" s="47">
        <f>K57/G57</f>
        <v>181.24153498871331</v>
      </c>
      <c r="P57" s="47">
        <f>O57*AC57</f>
        <v>130.99139164098483</v>
      </c>
      <c r="Q57" s="50">
        <f>(I57*1000000-(G57*1000000000*0.002959))/D57/1000000</f>
        <v>1.4943784987277353</v>
      </c>
      <c r="R57" s="51">
        <f>(SQRT((J57*1000000)^2+(H57*1000000000*0.002959)^2))/1000000/D57</f>
        <v>0.59782701887412026</v>
      </c>
      <c r="S57" s="39">
        <f>100*(Q57/(I57/D56))</f>
        <v>64.184781420765034</v>
      </c>
      <c r="T57" s="39">
        <f>100*(Q57/U56)</f>
        <v>0.32538662376629751</v>
      </c>
      <c r="U57" s="40"/>
      <c r="V57" s="40"/>
      <c r="W57" s="40"/>
      <c r="X57" s="40"/>
      <c r="Y57" s="40"/>
      <c r="Z57" s="40"/>
      <c r="AB57">
        <v>0.33017707820954256</v>
      </c>
      <c r="AC57">
        <v>0.72274488101826229</v>
      </c>
      <c r="AD57" s="19"/>
    </row>
    <row r="59" spans="1:30" x14ac:dyDescent="0.6">
      <c r="A59" t="s">
        <v>128</v>
      </c>
      <c r="C59" t="s">
        <v>141</v>
      </c>
      <c r="D59">
        <v>0.1578</v>
      </c>
      <c r="E59">
        <v>850</v>
      </c>
      <c r="F59">
        <v>0.25</v>
      </c>
      <c r="G59">
        <v>0.89290000000000003</v>
      </c>
      <c r="H59">
        <v>1.29E-2</v>
      </c>
      <c r="I59">
        <v>76.364999999999995</v>
      </c>
      <c r="J59">
        <v>1.155</v>
      </c>
      <c r="K59">
        <v>167.54499999999999</v>
      </c>
      <c r="L59">
        <v>5.0350000000000001</v>
      </c>
      <c r="M59" s="47">
        <f>I59/G59</f>
        <v>85.524694814648882</v>
      </c>
      <c r="N59" s="47">
        <f>M59*AB59</f>
        <v>1.0310303645199201</v>
      </c>
      <c r="O59" s="47">
        <f>K59/G59</f>
        <v>187.64139321312575</v>
      </c>
      <c r="P59" s="47">
        <f>O59*AC59</f>
        <v>5.6829717107499542</v>
      </c>
      <c r="Q59" s="50">
        <f>(I59*1000000-(G59*1000000000*0.002959))/D59/1000000</f>
        <v>467.19207160963248</v>
      </c>
      <c r="R59" s="51">
        <f>(SQRT((J59*1000000)^2+(H59*1000000000*0.002959)^2))/1000000/D59</f>
        <v>7.3233876934652322</v>
      </c>
      <c r="S59" s="39">
        <f>100*(Q59/(I59/D59))</f>
        <v>96.540180580108697</v>
      </c>
      <c r="T59" s="39">
        <f>100*(Q59/U59)</f>
        <v>99.73760790482919</v>
      </c>
      <c r="U59" s="39">
        <f>SUM(Q59:Q60)</f>
        <v>468.42117173637519</v>
      </c>
      <c r="V59" s="39">
        <f>SQRT(R59^2 + R60^2)</f>
        <v>7.3466324811574362</v>
      </c>
      <c r="W59" s="39">
        <f>(X59/D59)-U59</f>
        <v>18.093403675538582</v>
      </c>
      <c r="X59" s="40">
        <f>SUM(I59:I60)</f>
        <v>76.771999999999991</v>
      </c>
      <c r="Y59" s="40">
        <f>SQRT(J59^2 + J60^2)</f>
        <v>1.1585793024217204</v>
      </c>
      <c r="Z59" s="40">
        <f>X59/D59</f>
        <v>486.51457541191377</v>
      </c>
      <c r="AB59">
        <v>1.2055352746413107E-2</v>
      </c>
      <c r="AC59">
        <v>3.0286343612334801E-2</v>
      </c>
      <c r="AD59" s="19"/>
    </row>
    <row r="60" spans="1:30" x14ac:dyDescent="0.6">
      <c r="A60" t="s">
        <v>129</v>
      </c>
      <c r="D60">
        <v>0.1578</v>
      </c>
      <c r="E60">
        <v>1100</v>
      </c>
      <c r="F60">
        <v>0.25</v>
      </c>
      <c r="G60">
        <v>7.1999999999999995E-2</v>
      </c>
      <c r="H60">
        <v>4.8999999999999998E-3</v>
      </c>
      <c r="I60">
        <v>0.40699999999999997</v>
      </c>
      <c r="J60">
        <v>9.0999999999999998E-2</v>
      </c>
      <c r="K60">
        <v>6.0780000000000003</v>
      </c>
      <c r="L60">
        <v>4.5839999999999996</v>
      </c>
      <c r="M60" s="47">
        <f>I60/G60</f>
        <v>5.6527777777777777</v>
      </c>
      <c r="N60" s="47">
        <f>M60*AB60</f>
        <v>1.3164571481005689</v>
      </c>
      <c r="O60" s="47">
        <f>K60/G60</f>
        <v>84.416666666666671</v>
      </c>
      <c r="P60" s="47">
        <f>O60*AC60</f>
        <v>63.930182926829275</v>
      </c>
      <c r="Q60" s="50">
        <f>(I60*1000000-(G60*1000000000*0.002959))/D60/1000000</f>
        <v>1.2291001267427122</v>
      </c>
      <c r="R60" s="51">
        <f>(SQRT((J60*1000000)^2+(H60*1000000000*0.002959)^2))/1000000/D60</f>
        <v>0.58395334094382056</v>
      </c>
      <c r="S60" s="39">
        <f>100*(Q60/(I60/D59))</f>
        <v>47.654054054054043</v>
      </c>
      <c r="T60" s="39">
        <f>100*(Q60/U59)</f>
        <v>0.26239209517080558</v>
      </c>
      <c r="U60" s="40"/>
      <c r="V60" s="40"/>
      <c r="W60" s="40"/>
      <c r="X60" s="40"/>
      <c r="Y60" s="40"/>
      <c r="Z60" s="40"/>
      <c r="AB60">
        <v>0.23288676821435125</v>
      </c>
      <c r="AC60">
        <v>0.75731707317073171</v>
      </c>
      <c r="AD60" s="19"/>
    </row>
    <row r="62" spans="1:30" x14ac:dyDescent="0.6">
      <c r="A62" t="s">
        <v>124</v>
      </c>
      <c r="B62" t="s">
        <v>148</v>
      </c>
      <c r="C62" t="s">
        <v>140</v>
      </c>
      <c r="D62">
        <v>0.14929999999999999</v>
      </c>
      <c r="E62">
        <v>850</v>
      </c>
      <c r="F62">
        <v>0.25</v>
      </c>
      <c r="G62">
        <v>0.60160000000000002</v>
      </c>
      <c r="H62">
        <v>8.6999999999999994E-3</v>
      </c>
      <c r="I62">
        <v>28.858000000000001</v>
      </c>
      <c r="J62">
        <v>0.50900000000000001</v>
      </c>
      <c r="K62">
        <v>92.703999999999994</v>
      </c>
      <c r="L62">
        <v>5.0090000000000003</v>
      </c>
      <c r="M62" s="47">
        <f>I62/G62</f>
        <v>47.96875</v>
      </c>
      <c r="N62" s="47">
        <f>M62*AB62</f>
        <v>0.78921050088062195</v>
      </c>
      <c r="O62" s="47">
        <f>K62/G62</f>
        <v>154.09574468085106</v>
      </c>
      <c r="P62" s="47">
        <f>O62*AC62</f>
        <v>8.4165578686102052</v>
      </c>
      <c r="Q62" s="50">
        <f>(I62*1000000-(G62*1000000000*0.002959))/D62/1000000</f>
        <v>181.36547622237111</v>
      </c>
      <c r="R62" s="51">
        <f>(SQRT((J62*1000000)^2+(H62*1000000000*0.002959)^2))/1000000/D62</f>
        <v>3.413600694766159</v>
      </c>
      <c r="S62" s="39">
        <f>100*(Q62/(I62/D62))</f>
        <v>93.831400651465813</v>
      </c>
      <c r="T62" s="39">
        <f>100*(Q62/U62)</f>
        <v>99.39036310543284</v>
      </c>
      <c r="U62" s="39">
        <f>SUM(Q62:Q63)</f>
        <v>182.47792900200943</v>
      </c>
      <c r="V62" s="39">
        <f>SQRT(R62^2 + R63^2)</f>
        <v>3.4483633396588447</v>
      </c>
      <c r="W62" s="39">
        <f>(X62/D62)-U62</f>
        <v>12.739753516409877</v>
      </c>
      <c r="X62" s="40">
        <f>SUM(I62:I63)</f>
        <v>29.146000000000001</v>
      </c>
      <c r="Y62" s="40">
        <f>SQRT(J62^2 + J63^2)</f>
        <v>0.51406711624067147</v>
      </c>
      <c r="Z62" s="40">
        <f>X62/D62</f>
        <v>195.21768251841931</v>
      </c>
      <c r="AB62">
        <v>1.6452596761029253E-2</v>
      </c>
      <c r="AC62">
        <v>5.4619015509103162E-2</v>
      </c>
      <c r="AD62" s="19"/>
    </row>
    <row r="63" spans="1:30" x14ac:dyDescent="0.6">
      <c r="A63" t="s">
        <v>125</v>
      </c>
      <c r="D63">
        <v>0.14929999999999999</v>
      </c>
      <c r="E63">
        <v>1100</v>
      </c>
      <c r="F63">
        <v>0.25</v>
      </c>
      <c r="G63">
        <v>4.1200000000000001E-2</v>
      </c>
      <c r="H63">
        <v>3.8999999999999998E-3</v>
      </c>
      <c r="I63">
        <v>0.28799999999999998</v>
      </c>
      <c r="J63">
        <v>7.1999999999999995E-2</v>
      </c>
      <c r="K63">
        <v>5.4989999999999997</v>
      </c>
      <c r="L63">
        <v>4.97</v>
      </c>
      <c r="M63" s="47">
        <f>I63/G63</f>
        <v>6.9902912621359219</v>
      </c>
      <c r="N63" s="47">
        <f>M63*AB63</f>
        <v>1.8650415156474334</v>
      </c>
      <c r="O63" s="47">
        <f>K63/G63</f>
        <v>133.47087378640776</v>
      </c>
      <c r="P63" s="47">
        <f>O63*AC63</f>
        <v>121.18572315708164</v>
      </c>
      <c r="Q63" s="50">
        <f>(I63*1000000-(G63*1000000000*0.002959))/D63/1000000</f>
        <v>1.1124527796383124</v>
      </c>
      <c r="R63" s="51">
        <f>(SQRT((J63*1000000)^2+(H63*1000000000*0.002959)^2))/1000000/D63</f>
        <v>0.4884055886198439</v>
      </c>
      <c r="S63" s="39">
        <f>100*(Q63/(I63/D62))</f>
        <v>57.669861111111118</v>
      </c>
      <c r="T63" s="39">
        <f>100*(Q63/U62)</f>
        <v>0.60963689456715731</v>
      </c>
      <c r="U63" s="40"/>
      <c r="V63" s="40"/>
      <c r="W63" s="40"/>
      <c r="X63" s="40"/>
      <c r="Y63" s="40"/>
      <c r="Z63" s="40"/>
      <c r="AB63">
        <v>0.26680455015511895</v>
      </c>
      <c r="AC63">
        <v>0.90795631825273027</v>
      </c>
      <c r="AD63" s="19"/>
    </row>
    <row r="65" spans="1:30" x14ac:dyDescent="0.6">
      <c r="A65" t="s">
        <v>122</v>
      </c>
      <c r="B65" t="s">
        <v>149</v>
      </c>
      <c r="C65" t="s">
        <v>140</v>
      </c>
      <c r="D65">
        <v>0.1646</v>
      </c>
      <c r="E65">
        <v>850</v>
      </c>
      <c r="F65">
        <v>0.25</v>
      </c>
      <c r="G65">
        <v>0.73240000000000005</v>
      </c>
      <c r="H65">
        <v>7.9000000000000008E-3</v>
      </c>
      <c r="I65">
        <v>25.123000000000001</v>
      </c>
      <c r="J65">
        <v>0.42499999999999999</v>
      </c>
      <c r="K65">
        <v>101.56699999999999</v>
      </c>
      <c r="L65">
        <v>5.2830000000000004</v>
      </c>
      <c r="M65" s="47">
        <f>I65/G65</f>
        <v>34.302293828509008</v>
      </c>
      <c r="N65" s="47">
        <f>M65*AB65</f>
        <v>0.42319344384925017</v>
      </c>
      <c r="O65" s="47">
        <f>K65/G65</f>
        <v>138.67695248498086</v>
      </c>
      <c r="P65" s="47">
        <f>O65*AC65</f>
        <v>7.2769015546841525</v>
      </c>
      <c r="Q65" s="50">
        <f>(I65*1000000-(G65*1000000000*0.002959))/D65/1000000</f>
        <v>139.46432806804373</v>
      </c>
      <c r="R65" s="51">
        <f>(SQRT((J65*1000000)^2+(H65*1000000000*0.002959)^2))/1000000/D65</f>
        <v>2.5859197297511822</v>
      </c>
      <c r="S65" s="39">
        <f>100*(Q65/(I65/D65))</f>
        <v>91.373754726744409</v>
      </c>
      <c r="T65" s="39">
        <f>100*(Q65/U65)</f>
        <v>100</v>
      </c>
      <c r="U65" s="39">
        <f>SUM(Q65:Q66)</f>
        <v>139.46432806804373</v>
      </c>
      <c r="V65" s="39">
        <f>SQRT(R65^2 + R66^2)</f>
        <v>2.5859197297511822</v>
      </c>
      <c r="W65" s="39">
        <f>(X65/D65)-U65</f>
        <v>13.846729040097216</v>
      </c>
      <c r="X65" s="40">
        <f>SUM(I65:I66)</f>
        <v>25.234999999999999</v>
      </c>
      <c r="Y65" s="40">
        <f>SQRT(J65^2 + J66^2)</f>
        <v>0.43024876525098821</v>
      </c>
      <c r="Z65" s="40">
        <f>X65/D65</f>
        <v>153.31105710814094</v>
      </c>
      <c r="AB65">
        <v>1.2337176223985625E-2</v>
      </c>
      <c r="AC65">
        <v>5.2473763118440778E-2</v>
      </c>
      <c r="AD65" s="19"/>
    </row>
    <row r="66" spans="1:30" x14ac:dyDescent="0.6">
      <c r="A66" t="s">
        <v>123</v>
      </c>
      <c r="D66">
        <v>0.1646</v>
      </c>
      <c r="E66">
        <v>1100</v>
      </c>
      <c r="F66">
        <v>0.25</v>
      </c>
      <c r="G66">
        <v>4.1500000000000002E-2</v>
      </c>
      <c r="H66">
        <v>7.0000000000000001E-3</v>
      </c>
      <c r="I66">
        <v>0.112</v>
      </c>
      <c r="J66">
        <v>6.7000000000000004E-2</v>
      </c>
      <c r="K66">
        <v>4.4980000000000002</v>
      </c>
      <c r="L66">
        <v>4.9089999999999998</v>
      </c>
      <c r="M66" s="47">
        <f>I66/G66</f>
        <v>2.6987951807228914</v>
      </c>
      <c r="N66" s="47">
        <f>M66*AB66</f>
        <v>1.6815569972196478</v>
      </c>
      <c r="O66" s="47">
        <f>K66/G66</f>
        <v>108.3855421686747</v>
      </c>
      <c r="P66" s="47">
        <f>O66*AC66</f>
        <v>119.65179679256005</v>
      </c>
      <c r="Q66" s="52">
        <v>0</v>
      </c>
      <c r="R66" s="53">
        <v>0</v>
      </c>
      <c r="S66" s="39">
        <f>100*(Q66/(I66/D65))</f>
        <v>0</v>
      </c>
      <c r="T66" s="39">
        <f>100*(Q66/U65)</f>
        <v>0</v>
      </c>
      <c r="U66" s="40"/>
      <c r="V66" s="40"/>
      <c r="W66" s="40"/>
      <c r="X66" s="40"/>
      <c r="Y66" s="40"/>
      <c r="Z66" s="40"/>
      <c r="AB66">
        <v>0.62307692307692308</v>
      </c>
      <c r="AC66">
        <v>1.1039461020211743</v>
      </c>
      <c r="AD66" s="19"/>
    </row>
    <row r="68" spans="1:30" x14ac:dyDescent="0.6">
      <c r="A68" t="s">
        <v>118</v>
      </c>
      <c r="B68" t="s">
        <v>150</v>
      </c>
      <c r="C68" t="s">
        <v>140</v>
      </c>
      <c r="D68">
        <v>0.15859999999999999</v>
      </c>
      <c r="E68">
        <v>850</v>
      </c>
      <c r="F68">
        <v>0.25</v>
      </c>
      <c r="G68">
        <v>0.98450000000000004</v>
      </c>
      <c r="H68">
        <v>9.7999999999999997E-3</v>
      </c>
      <c r="I68">
        <v>27.289000000000001</v>
      </c>
      <c r="J68">
        <v>0.49</v>
      </c>
      <c r="K68">
        <v>132.25</v>
      </c>
      <c r="L68">
        <v>5.1619999999999999</v>
      </c>
      <c r="M68" s="47">
        <f>I68/G68</f>
        <v>27.718638902996446</v>
      </c>
      <c r="N68" s="47">
        <f>M68*AB68</f>
        <v>0.36130201421421032</v>
      </c>
      <c r="O68" s="47">
        <f>K68/G68</f>
        <v>134.33214829862874</v>
      </c>
      <c r="P68" s="47">
        <f>O68*AC68</f>
        <v>5.1986125502565308</v>
      </c>
      <c r="Q68" s="50">
        <f>(I68*1000000-(G68*1000000000*0.002959))/D68/1000000</f>
        <v>153.69397540983607</v>
      </c>
      <c r="R68" s="51">
        <f>(SQRT((J68*1000000)^2+(H68*1000000000*0.002959)^2))/1000000/D68</f>
        <v>3.0949388824944868</v>
      </c>
      <c r="S68" s="39">
        <f>100*(Q68/(I68/D68))</f>
        <v>89.324872659313272</v>
      </c>
      <c r="T68" s="39">
        <f>100*(Q68/U68)</f>
        <v>99.293292275964205</v>
      </c>
      <c r="U68" s="39">
        <f>SUM(Q68:Q69)</f>
        <v>154.78787326607818</v>
      </c>
      <c r="V68" s="39">
        <f>SQRT(R68^2 + R69^2)</f>
        <v>3.1413604596504583</v>
      </c>
      <c r="W68" s="39">
        <f>(X68/D68)-U68</f>
        <v>20.685014501891573</v>
      </c>
      <c r="X68" s="40">
        <f>SUM(I68:I69)</f>
        <v>27.830000000000002</v>
      </c>
      <c r="Y68" s="40">
        <f>SQRT(J68^2 + J69^2)</f>
        <v>0.49697987886835016</v>
      </c>
      <c r="Z68" s="40">
        <f>X68/D68</f>
        <v>175.47288776796975</v>
      </c>
      <c r="AB68">
        <v>1.3034623217922607E-2</v>
      </c>
      <c r="AC68">
        <v>3.8699690402476783E-2</v>
      </c>
      <c r="AD68" s="19"/>
    </row>
    <row r="69" spans="1:30" x14ac:dyDescent="0.6">
      <c r="A69" t="s">
        <v>119</v>
      </c>
      <c r="D69">
        <v>0.15859999999999999</v>
      </c>
      <c r="E69">
        <v>1100</v>
      </c>
      <c r="F69">
        <v>0.25</v>
      </c>
      <c r="G69">
        <v>0.1242</v>
      </c>
      <c r="H69">
        <v>6.7000000000000002E-3</v>
      </c>
      <c r="I69">
        <v>0.54100000000000004</v>
      </c>
      <c r="J69">
        <v>8.3000000000000004E-2</v>
      </c>
      <c r="K69">
        <v>12.662000000000001</v>
      </c>
      <c r="L69">
        <v>4.8440000000000003</v>
      </c>
      <c r="M69" s="47">
        <f>I69/G69</f>
        <v>4.3558776167471818</v>
      </c>
      <c r="N69" s="47">
        <f>M69*AB69</f>
        <v>0.70165954482171289</v>
      </c>
      <c r="O69" s="47">
        <f>K69/G69</f>
        <v>101.94847020933977</v>
      </c>
      <c r="P69" s="47">
        <f>O69*AC69</f>
        <v>39.363147843851308</v>
      </c>
      <c r="Q69" s="50">
        <f>(I69*1000000-(G69*1000000000*0.002959))/D69/1000000</f>
        <v>1.0938978562421187</v>
      </c>
      <c r="R69" s="51">
        <f>(SQRT((J69*1000000)^2+(H69*1000000000*0.002959)^2))/1000000/D69</f>
        <v>0.53805097442446326</v>
      </c>
      <c r="S69" s="39">
        <f>100*(Q69/(I69/D68))</f>
        <v>32.06879852125693</v>
      </c>
      <c r="T69" s="39">
        <f>100*(Q69/U68)</f>
        <v>0.7067077240357994</v>
      </c>
      <c r="U69" s="40"/>
      <c r="V69" s="40"/>
      <c r="W69" s="40"/>
      <c r="X69" s="40"/>
      <c r="Y69" s="40"/>
      <c r="Z69" s="40"/>
      <c r="AB69">
        <v>0.16108339272986461</v>
      </c>
      <c r="AC69">
        <v>0.38610827374872314</v>
      </c>
      <c r="AD69" s="19"/>
    </row>
    <row r="71" spans="1:30" x14ac:dyDescent="0.6">
      <c r="A71" t="s">
        <v>106</v>
      </c>
      <c r="B71" t="s">
        <v>151</v>
      </c>
      <c r="C71" t="s">
        <v>140</v>
      </c>
      <c r="D71">
        <v>0.156</v>
      </c>
      <c r="E71">
        <v>850</v>
      </c>
      <c r="F71">
        <v>0.25</v>
      </c>
      <c r="G71">
        <v>1.2565</v>
      </c>
      <c r="H71">
        <v>0.02</v>
      </c>
      <c r="I71">
        <v>20.902000000000001</v>
      </c>
      <c r="J71">
        <v>0.41299999999999998</v>
      </c>
      <c r="K71">
        <v>149.928</v>
      </c>
      <c r="L71">
        <v>5.5069999999999997</v>
      </c>
      <c r="M71" s="47">
        <f>I71/G71</f>
        <v>16.635097493036213</v>
      </c>
      <c r="N71" s="47">
        <f>M71*AB71</f>
        <v>0.25241261460235093</v>
      </c>
      <c r="O71" s="47">
        <f>K71/G71</f>
        <v>119.32192598487863</v>
      </c>
      <c r="P71" s="47">
        <f>O71*AC71</f>
        <v>4.007453433581146</v>
      </c>
      <c r="Q71" s="50">
        <f>(I71*1000000-(G71*1000000000*0.002959))/D71/1000000</f>
        <v>110.15395192307693</v>
      </c>
      <c r="R71" s="51">
        <f>(SQRT((J71*1000000)^2+(H71*1000000000*0.002959)^2))/1000000/D71</f>
        <v>2.6744775307448196</v>
      </c>
      <c r="S71" s="39">
        <f>100*(Q71/(I71/D71))</f>
        <v>82.212307434695248</v>
      </c>
      <c r="T71" s="39">
        <f>100*(Q71/U71)</f>
        <v>99.61610445823726</v>
      </c>
      <c r="U71" s="39">
        <f>SUM(Q71:Q72)</f>
        <v>110.57845769230769</v>
      </c>
      <c r="V71" s="39">
        <f>SQRT(R71^2 + R72^2)</f>
        <v>2.7132620348766583</v>
      </c>
      <c r="W71" s="39">
        <f>(X71/D71)-U71</f>
        <v>24.72282435897435</v>
      </c>
      <c r="X71" s="40">
        <f>SUM(I71:I72)</f>
        <v>21.106999999999999</v>
      </c>
      <c r="Y71" s="40">
        <f>SQRT(J71^2 + J72^2)</f>
        <v>0.41889020041056102</v>
      </c>
      <c r="Z71" s="40">
        <f>X71/D71</f>
        <v>135.30128205128204</v>
      </c>
      <c r="AB71">
        <v>1.5173497763269253E-2</v>
      </c>
      <c r="AC71">
        <v>3.3585222502099076E-2</v>
      </c>
      <c r="AD71" s="19"/>
    </row>
    <row r="72" spans="1:30" x14ac:dyDescent="0.6">
      <c r="A72" t="s">
        <v>107</v>
      </c>
      <c r="D72">
        <v>0.156</v>
      </c>
      <c r="E72">
        <v>1100</v>
      </c>
      <c r="F72">
        <v>0.25</v>
      </c>
      <c r="G72">
        <v>4.6899999999999997E-2</v>
      </c>
      <c r="H72">
        <v>4.5999999999999999E-3</v>
      </c>
      <c r="I72">
        <v>0.20499999999999999</v>
      </c>
      <c r="J72">
        <v>7.0000000000000007E-2</v>
      </c>
      <c r="K72">
        <v>4.1589999999999998</v>
      </c>
      <c r="L72">
        <v>5.1219999999999999</v>
      </c>
      <c r="M72" s="47">
        <f>I72/G72</f>
        <v>4.3710021321961623</v>
      </c>
      <c r="N72" s="47">
        <f>M72*AB72</f>
        <v>1.5218012982837228</v>
      </c>
      <c r="O72" s="47">
        <f>K72/G72</f>
        <v>88.678038379530918</v>
      </c>
      <c r="P72" s="47">
        <f>O72*AC72</f>
        <v>105.69301188350413</v>
      </c>
      <c r="Q72" s="50">
        <f>(I72*1000000-(G72*1000000000*0.002959))/D72/1000000</f>
        <v>0.42450576923076921</v>
      </c>
      <c r="R72" s="51">
        <f>(SQRT((J72*1000000)^2+(H72*1000000000*0.002959)^2))/1000000/D72</f>
        <v>0.45712231125172148</v>
      </c>
      <c r="S72" s="39">
        <f>100*(Q72/(I72/D71))</f>
        <v>32.303853658536582</v>
      </c>
      <c r="T72" s="39">
        <f>100*(Q72/U71)</f>
        <v>0.3838955417627421</v>
      </c>
      <c r="U72" s="40"/>
      <c r="V72" s="40"/>
      <c r="W72" s="40"/>
      <c r="X72" s="40"/>
      <c r="Y72" s="40"/>
      <c r="Z72" s="40"/>
      <c r="AB72">
        <v>0.34815844336344681</v>
      </c>
      <c r="AC72">
        <v>1.1918735891647856</v>
      </c>
      <c r="AD72" s="19"/>
    </row>
    <row r="74" spans="1:30" x14ac:dyDescent="0.6">
      <c r="A74" t="s">
        <v>120</v>
      </c>
      <c r="B74" t="s">
        <v>152</v>
      </c>
      <c r="C74" t="s">
        <v>140</v>
      </c>
      <c r="D74">
        <v>0.17949999999999999</v>
      </c>
      <c r="E74">
        <v>850</v>
      </c>
      <c r="F74">
        <v>0.25</v>
      </c>
      <c r="G74">
        <v>1.9694</v>
      </c>
      <c r="H74">
        <v>1.9E-2</v>
      </c>
      <c r="I74">
        <v>27.007000000000001</v>
      </c>
      <c r="J74">
        <v>0.47299999999999998</v>
      </c>
      <c r="K74">
        <v>225.52</v>
      </c>
      <c r="L74">
        <v>5.57</v>
      </c>
      <c r="M74" s="47">
        <f>I74/G74</f>
        <v>13.71331369960394</v>
      </c>
      <c r="N74" s="47">
        <f>M74*AB74</f>
        <v>0.16736074670825415</v>
      </c>
      <c r="O74" s="47">
        <f>K74/G74</f>
        <v>114.51203412206763</v>
      </c>
      <c r="P74" s="47">
        <f>O74*AC74</f>
        <v>2.805648748907283</v>
      </c>
      <c r="Q74" s="50">
        <f>(I74*1000000-(G74*1000000000*0.002959))/D74/1000000</f>
        <v>117.99189637883008</v>
      </c>
      <c r="R74" s="51">
        <f>(SQRT((J74*1000000)^2+(H74*1000000000*0.002959)^2))/1000000/D74</f>
        <v>2.6536462879206284</v>
      </c>
      <c r="S74" s="39">
        <f>100*(Q74/(I74/D74))</f>
        <v>78.422428999888908</v>
      </c>
      <c r="T74" s="39">
        <f>100*(Q74/U74)</f>
        <v>99.242059286379543</v>
      </c>
      <c r="U74" s="39">
        <f>SUM(Q74:Q75)</f>
        <v>118.89303509749303</v>
      </c>
      <c r="V74" s="39">
        <f>SQRT(R74^2 + R75^2)</f>
        <v>2.6961178779275476</v>
      </c>
      <c r="W74" s="39">
        <f>(X74/D74)-U74</f>
        <v>36.065182172701981</v>
      </c>
      <c r="X74" s="40">
        <f>SUM(I74:I75)</f>
        <v>27.815000000000001</v>
      </c>
      <c r="Y74" s="40">
        <f>SQRT(J74^2 + J75^2)</f>
        <v>0.48040087427064493</v>
      </c>
      <c r="Z74" s="40">
        <f>X74/D74</f>
        <v>154.95821727019501</v>
      </c>
      <c r="AB74">
        <v>1.2204252770290507E-2</v>
      </c>
      <c r="AC74">
        <v>2.4500907441016333E-2</v>
      </c>
      <c r="AD74" s="19"/>
    </row>
    <row r="75" spans="1:30" x14ac:dyDescent="0.6">
      <c r="A75" t="s">
        <v>121</v>
      </c>
      <c r="D75">
        <v>0.17949999999999999</v>
      </c>
      <c r="E75">
        <v>1100</v>
      </c>
      <c r="F75">
        <v>0.25</v>
      </c>
      <c r="G75">
        <v>0.21840000000000001</v>
      </c>
      <c r="H75">
        <v>5.4999999999999997E-3</v>
      </c>
      <c r="I75">
        <v>0.80800000000000005</v>
      </c>
      <c r="J75">
        <v>8.4000000000000005E-2</v>
      </c>
      <c r="K75">
        <v>21.896999999999998</v>
      </c>
      <c r="L75">
        <v>4.8920000000000003</v>
      </c>
      <c r="M75" s="47">
        <f>I75/G75</f>
        <v>3.6996336996336998</v>
      </c>
      <c r="N75" s="47">
        <f>M75*AB75</f>
        <v>0.39188406153190952</v>
      </c>
      <c r="O75" s="47">
        <f>K75/G75</f>
        <v>100.26098901098899</v>
      </c>
      <c r="P75" s="47">
        <f>O75*AC75</f>
        <v>22.511822896438279</v>
      </c>
      <c r="Q75" s="50">
        <f>(I75*1000000-(G75*1000000000*0.002959))/D75/1000000</f>
        <v>0.90113871866295281</v>
      </c>
      <c r="R75" s="51">
        <f>(SQRT((J75*1000000)^2+(H75*1000000000*0.002959)^2))/1000000/D75</f>
        <v>0.47666863782465518</v>
      </c>
      <c r="S75" s="39">
        <f>100*(Q75/(I75/D74))</f>
        <v>20.019108910891088</v>
      </c>
      <c r="T75" s="39">
        <f>100*(Q75/U74)</f>
        <v>0.75794071362045168</v>
      </c>
      <c r="U75" s="40"/>
      <c r="V75" s="40"/>
      <c r="W75" s="40"/>
      <c r="X75" s="40"/>
      <c r="Y75" s="40"/>
      <c r="Z75" s="40"/>
      <c r="AB75">
        <v>0.10592509782001118</v>
      </c>
      <c r="AC75">
        <v>0.22453222453222454</v>
      </c>
      <c r="AD75" s="19"/>
    </row>
    <row r="77" spans="1:30" x14ac:dyDescent="0.6">
      <c r="A77" t="s">
        <v>126</v>
      </c>
      <c r="B77" t="s">
        <v>153</v>
      </c>
      <c r="C77" t="s">
        <v>140</v>
      </c>
      <c r="D77">
        <v>0.1691</v>
      </c>
      <c r="E77">
        <v>850</v>
      </c>
      <c r="F77">
        <v>0.25</v>
      </c>
      <c r="G77">
        <v>0.97399999999999998</v>
      </c>
      <c r="H77">
        <v>1.1599999999999999E-2</v>
      </c>
      <c r="I77">
        <v>13.218</v>
      </c>
      <c r="J77">
        <v>0.28000000000000003</v>
      </c>
      <c r="K77">
        <v>117.10599999999999</v>
      </c>
      <c r="L77">
        <v>5.109</v>
      </c>
      <c r="M77" s="47">
        <f>I77/G77</f>
        <v>13.570841889117043</v>
      </c>
      <c r="N77" s="47">
        <f>M77*AB77</f>
        <v>0.251483665295402</v>
      </c>
      <c r="O77" s="47">
        <f>K77/G77</f>
        <v>120.23203285420944</v>
      </c>
      <c r="P77" s="47">
        <f>O77*AC77</f>
        <v>5.2997698146626453</v>
      </c>
      <c r="Q77" s="50">
        <f>(I77*1000000-(G77*1000000000*0.002959))/D77/1000000</f>
        <v>61.123205204021289</v>
      </c>
      <c r="R77" s="51">
        <f>(SQRT((J77*1000000)^2+(H77*1000000000*0.002959)^2))/1000000/D77</f>
        <v>1.6682201057700294</v>
      </c>
      <c r="S77" s="39">
        <f>100*(Q77/(I77/D77))</f>
        <v>78.195899530942654</v>
      </c>
      <c r="T77" s="39">
        <f>100*(Q77/U77)</f>
        <v>100</v>
      </c>
      <c r="U77" s="39">
        <f>SUM(Q77:Q78)</f>
        <v>61.123205204021289</v>
      </c>
      <c r="V77" s="39">
        <f>SQRT(R77^2 + R78^2)</f>
        <v>1.6682201057700294</v>
      </c>
      <c r="W77" s="39">
        <f>(X77/D77)-U77</f>
        <v>18.054795978710814</v>
      </c>
      <c r="X77" s="40">
        <f>SUM(I77:I78)</f>
        <v>13.388999999999999</v>
      </c>
      <c r="Y77" s="40">
        <f>SQRT(J77^2 + J78^2)</f>
        <v>0.29204280508172087</v>
      </c>
      <c r="Z77" s="40">
        <f>X77/D77</f>
        <v>79.178001182732103</v>
      </c>
      <c r="AB77">
        <v>1.8531176425913266E-2</v>
      </c>
      <c r="AC77">
        <v>4.4079515989628344E-2</v>
      </c>
      <c r="AD77" s="19"/>
    </row>
    <row r="78" spans="1:30" x14ac:dyDescent="0.6">
      <c r="A78" t="s">
        <v>127</v>
      </c>
      <c r="D78">
        <v>0.1691</v>
      </c>
      <c r="E78">
        <v>1100</v>
      </c>
      <c r="F78">
        <v>0.25</v>
      </c>
      <c r="G78">
        <v>5.6399999999999999E-2</v>
      </c>
      <c r="H78">
        <v>6.3E-3</v>
      </c>
      <c r="I78">
        <v>0.17100000000000001</v>
      </c>
      <c r="J78">
        <v>8.3000000000000004E-2</v>
      </c>
      <c r="K78">
        <v>5.9509999999999996</v>
      </c>
      <c r="L78">
        <v>4.9059999999999997</v>
      </c>
      <c r="M78" s="47">
        <f>I78/G78</f>
        <v>3.0319148936170217</v>
      </c>
      <c r="N78" s="47">
        <f>M78*AB78</f>
        <v>1.5097445064527384</v>
      </c>
      <c r="O78" s="47">
        <f>K78/G78</f>
        <v>105.51418439716312</v>
      </c>
      <c r="P78" s="47">
        <f>O78*AC78</f>
        <v>87.789469626888675</v>
      </c>
      <c r="Q78" s="52">
        <v>0</v>
      </c>
      <c r="R78" s="53">
        <v>0</v>
      </c>
      <c r="S78" s="39">
        <f>100*(Q78/(I78/D77))</f>
        <v>0</v>
      </c>
      <c r="T78" s="39">
        <f>100*(Q78/U77)</f>
        <v>0</v>
      </c>
      <c r="U78" s="40"/>
      <c r="V78" s="40"/>
      <c r="W78" s="40"/>
      <c r="X78" s="40"/>
      <c r="Y78" s="40"/>
      <c r="Z78" s="40"/>
      <c r="AB78">
        <v>0.49795081967213117</v>
      </c>
      <c r="AC78">
        <v>0.83201581027667981</v>
      </c>
      <c r="AD78" s="19"/>
    </row>
    <row r="80" spans="1:30" x14ac:dyDescent="0.6">
      <c r="A80" t="s">
        <v>116</v>
      </c>
      <c r="B80" t="s">
        <v>154</v>
      </c>
      <c r="C80" t="s">
        <v>140</v>
      </c>
      <c r="D80">
        <v>0.16839999999999999</v>
      </c>
      <c r="E80">
        <v>850</v>
      </c>
      <c r="F80">
        <v>0.25</v>
      </c>
      <c r="G80">
        <v>1.4326000000000001</v>
      </c>
      <c r="H80">
        <v>1.2999999999999999E-2</v>
      </c>
      <c r="I80">
        <v>48.93</v>
      </c>
      <c r="J80">
        <v>0.78900000000000003</v>
      </c>
      <c r="K80">
        <v>201.83199999999999</v>
      </c>
      <c r="L80">
        <v>5.5270000000000001</v>
      </c>
      <c r="M80" s="47">
        <f>I80/G80</f>
        <v>34.154683791707384</v>
      </c>
      <c r="N80" s="47">
        <f>M80*AB80</f>
        <v>0.32525338746609117</v>
      </c>
      <c r="O80" s="47">
        <f>K80/G80</f>
        <v>140.88510400670108</v>
      </c>
      <c r="P80" s="47">
        <f>O80*AC80</f>
        <v>3.8470471204781846</v>
      </c>
      <c r="Q80" s="50">
        <f>(I80*1000000-(G80*1000000000*0.002959))/D80/1000000</f>
        <v>265.38560926365801</v>
      </c>
      <c r="R80" s="51">
        <f>(SQRT((J80*1000000)^2+(H80*1000000000*0.002959)^2))/1000000/D80</f>
        <v>4.6908382172479808</v>
      </c>
      <c r="S80" s="39">
        <f>100*(Q80/(I80/D80))</f>
        <v>91.33647373799306</v>
      </c>
      <c r="T80" s="39">
        <f>100*(Q80/U80)</f>
        <v>98.966820229732548</v>
      </c>
      <c r="U80" s="39">
        <f>SUM(Q80:Q81)</f>
        <v>268.15614429928746</v>
      </c>
      <c r="V80" s="39">
        <f>SQRT(R80^2 + R81^2)</f>
        <v>4.7213019669664966</v>
      </c>
      <c r="W80" s="39">
        <f>(X80/D80)-U80</f>
        <v>26.82604097387167</v>
      </c>
      <c r="X80" s="40">
        <f>SUM(I80:I81)</f>
        <v>49.674999999999997</v>
      </c>
      <c r="Y80" s="40">
        <f>SQRT(J80^2 + J81^2)</f>
        <v>0.79400377832854174</v>
      </c>
      <c r="Z80" s="40">
        <f>X80/D80</f>
        <v>294.98218527315913</v>
      </c>
      <c r="AB80">
        <v>9.522951213650566E-3</v>
      </c>
      <c r="AC80">
        <v>2.7306273062730629E-2</v>
      </c>
      <c r="AD80" s="19"/>
    </row>
    <row r="81" spans="1:30" x14ac:dyDescent="0.6">
      <c r="A81" t="s">
        <v>117</v>
      </c>
      <c r="D81">
        <v>0.16839999999999999</v>
      </c>
      <c r="E81">
        <v>1100</v>
      </c>
      <c r="F81">
        <v>0.25</v>
      </c>
      <c r="G81">
        <v>9.4100000000000003E-2</v>
      </c>
      <c r="H81">
        <v>4.8999999999999998E-3</v>
      </c>
      <c r="I81">
        <v>0.745</v>
      </c>
      <c r="J81">
        <v>8.8999999999999996E-2</v>
      </c>
      <c r="K81">
        <v>12.51</v>
      </c>
      <c r="L81">
        <v>4.7720000000000002</v>
      </c>
      <c r="M81" s="47">
        <f>I81/G81</f>
        <v>7.9171094580233792</v>
      </c>
      <c r="N81" s="47">
        <f>M81*AB81</f>
        <v>1.0282094810119298</v>
      </c>
      <c r="O81" s="47">
        <f>K81/G81</f>
        <v>132.94367693942613</v>
      </c>
      <c r="P81" s="47">
        <f>O81*AC81</f>
        <v>51.220273339230744</v>
      </c>
      <c r="Q81" s="50">
        <f>(I81*1000000-(G81*1000000000*0.002959))/D81/1000000</f>
        <v>2.7705350356294542</v>
      </c>
      <c r="R81" s="51">
        <f>(SQRT((J81*1000000)^2+(H81*1000000000*0.002959)^2))/1000000/D81</f>
        <v>0.53547089826385064</v>
      </c>
      <c r="S81" s="39">
        <f>100*(Q81/(I81/D80))</f>
        <v>62.625248322147662</v>
      </c>
      <c r="T81" s="39">
        <f>100*(Q81/U80)</f>
        <v>1.033179770267459</v>
      </c>
      <c r="U81" s="40"/>
      <c r="V81" s="40"/>
      <c r="W81" s="40"/>
      <c r="X81" s="40"/>
      <c r="Y81" s="40"/>
      <c r="Z81" s="40"/>
      <c r="AB81">
        <v>0.1298718284070102</v>
      </c>
      <c r="AC81">
        <v>0.38527799530148787</v>
      </c>
      <c r="AD81" s="19"/>
    </row>
    <row r="83" spans="1:30" x14ac:dyDescent="0.6">
      <c r="A83" t="s">
        <v>114</v>
      </c>
      <c r="B83" t="s">
        <v>155</v>
      </c>
      <c r="C83" t="s">
        <v>140</v>
      </c>
      <c r="D83">
        <v>0.15040000000000001</v>
      </c>
      <c r="E83">
        <v>850</v>
      </c>
      <c r="F83">
        <v>0.25</v>
      </c>
      <c r="G83">
        <v>1.5491999999999999</v>
      </c>
      <c r="H83">
        <v>1.3100000000000001E-2</v>
      </c>
      <c r="I83">
        <v>39.19</v>
      </c>
      <c r="J83">
        <v>0.66200000000000003</v>
      </c>
      <c r="K83">
        <v>206.67500000000001</v>
      </c>
      <c r="L83">
        <v>5.3550000000000004</v>
      </c>
      <c r="M83" s="47">
        <f>I83/G83</f>
        <v>25.296927446423961</v>
      </c>
      <c r="N83" s="47">
        <f>M83*AB83</f>
        <v>0.25941885792814484</v>
      </c>
      <c r="O83" s="47">
        <f>K83/G83</f>
        <v>133.40756519493934</v>
      </c>
      <c r="P83" s="47">
        <f>O83*AC83</f>
        <v>3.4286991054774125</v>
      </c>
      <c r="Q83" s="50">
        <f>(I83*1000000-(G83*1000000000*0.002959))/D83/1000000</f>
        <v>230.09253457446812</v>
      </c>
      <c r="R83" s="51">
        <f>(SQRT((J83*1000000)^2+(H83*1000000000*0.002959)^2))/1000000/D83</f>
        <v>4.4091349387485348</v>
      </c>
      <c r="S83" s="39">
        <f>100*(Q83/(I83/D83))</f>
        <v>88.302927277366692</v>
      </c>
      <c r="T83" s="39">
        <f>100*(Q83/U83)</f>
        <v>98.728725818012435</v>
      </c>
      <c r="U83" s="39">
        <f>SUM(Q83:Q84)</f>
        <v>233.05530651595748</v>
      </c>
      <c r="V83" s="39">
        <f>SQRT(R83^2 + R84^2)</f>
        <v>4.4471034992653777</v>
      </c>
      <c r="W83" s="39">
        <f>(X83/D83)-U83</f>
        <v>32.543097739361627</v>
      </c>
      <c r="X83" s="40">
        <f>SUM(I83:I84)</f>
        <v>39.945999999999998</v>
      </c>
      <c r="Y83" s="40">
        <f>SQRT(J83^2 + J84^2)</f>
        <v>0.66756273113468523</v>
      </c>
      <c r="Z83" s="40">
        <f>X83/D83</f>
        <v>265.59840425531911</v>
      </c>
      <c r="AB83">
        <v>1.0254955210571116E-2</v>
      </c>
      <c r="AC83">
        <v>2.5700934579439248E-2</v>
      </c>
      <c r="AD83" s="19"/>
    </row>
    <row r="84" spans="1:30" x14ac:dyDescent="0.6">
      <c r="A84" t="s">
        <v>115</v>
      </c>
      <c r="D84">
        <v>0.15040000000000001</v>
      </c>
      <c r="E84">
        <v>1100</v>
      </c>
      <c r="F84">
        <v>0.25</v>
      </c>
      <c r="G84">
        <v>0.10489999999999999</v>
      </c>
      <c r="H84">
        <v>4.8999999999999998E-3</v>
      </c>
      <c r="I84">
        <v>0.75600000000000001</v>
      </c>
      <c r="J84">
        <v>8.5999999999999993E-2</v>
      </c>
      <c r="K84">
        <v>12.535</v>
      </c>
      <c r="L84">
        <v>4.8419999999999996</v>
      </c>
      <c r="M84" s="47">
        <f>I84/G84</f>
        <v>7.2068636796949477</v>
      </c>
      <c r="N84" s="47">
        <f>M84*AB84</f>
        <v>0.88131067558850418</v>
      </c>
      <c r="O84" s="47">
        <f>K84/G84</f>
        <v>119.49475691134414</v>
      </c>
      <c r="P84" s="47">
        <f>O84*AC84</f>
        <v>46.528010748580868</v>
      </c>
      <c r="Q84" s="50">
        <f>(I84*1000000-(G84*1000000000*0.002959))/D84/1000000</f>
        <v>2.9627719414893616</v>
      </c>
      <c r="R84" s="51">
        <f>(SQRT((J84*1000000)^2+(H84*1000000000*0.002959)^2))/1000000/D84</f>
        <v>0.57987811226612274</v>
      </c>
      <c r="S84" s="39">
        <f>100*(Q84/(I84/D83))</f>
        <v>58.941917989417988</v>
      </c>
      <c r="T84" s="39">
        <f>100*(Q84/U83)</f>
        <v>1.2712741819875697</v>
      </c>
      <c r="U84" s="40"/>
      <c r="V84" s="40"/>
      <c r="W84" s="40"/>
      <c r="X84" s="40"/>
      <c r="Y84" s="40"/>
      <c r="Z84" s="40"/>
      <c r="AB84">
        <v>0.1222876850122144</v>
      </c>
      <c r="AC84">
        <v>0.38937282229965159</v>
      </c>
      <c r="AD84" s="19"/>
    </row>
    <row r="86" spans="1:30" x14ac:dyDescent="0.6">
      <c r="A86" t="s">
        <v>96</v>
      </c>
      <c r="B86" t="s">
        <v>156</v>
      </c>
      <c r="C86" t="s">
        <v>140</v>
      </c>
      <c r="D86">
        <v>0.15759999999999999</v>
      </c>
      <c r="E86">
        <v>850</v>
      </c>
      <c r="F86">
        <v>0.25</v>
      </c>
      <c r="G86">
        <v>0.64280000000000004</v>
      </c>
      <c r="H86">
        <v>1.6E-2</v>
      </c>
      <c r="I86">
        <v>110.514</v>
      </c>
      <c r="J86">
        <v>1.8029999999999999</v>
      </c>
      <c r="K86">
        <v>195.352</v>
      </c>
      <c r="L86">
        <v>6.0609999999999999</v>
      </c>
      <c r="M86" s="47">
        <f>I86/G86</f>
        <v>171.92594897324204</v>
      </c>
      <c r="N86" s="47">
        <f>M86*AB86</f>
        <v>3.3813676735445291</v>
      </c>
      <c r="O86" s="47">
        <f>K86/G86</f>
        <v>303.90790292470439</v>
      </c>
      <c r="P86" s="47">
        <f>O86*AC86</f>
        <v>10.479582859472565</v>
      </c>
      <c r="Q86" s="50">
        <f>(I86*1000000-(G86*1000000000*0.002959))/D86/1000000</f>
        <v>689.16214974619288</v>
      </c>
      <c r="R86" s="51">
        <f>(SQRT((J86*1000000)^2+(H86*1000000000*0.002959)^2))/1000000/D86</f>
        <v>11.444298750698117</v>
      </c>
      <c r="S86" s="39">
        <f>100*(Q86/(I86/D86))</f>
        <v>98.278910183325195</v>
      </c>
      <c r="T86" s="39">
        <f>100*(Q86/U86)</f>
        <v>99.355627370668159</v>
      </c>
      <c r="U86" s="39">
        <f>SUM(Q86:Q87)</f>
        <v>693.63172271573603</v>
      </c>
      <c r="V86" s="39">
        <f>SQRT(R86^2 + R87^2)</f>
        <v>11.462567674658009</v>
      </c>
      <c r="W86" s="39">
        <f>(X86/D86)-U86</f>
        <v>12.75787119289339</v>
      </c>
      <c r="X86" s="40">
        <f>SUM(I86:I87)</f>
        <v>111.327</v>
      </c>
      <c r="Y86" s="40">
        <f>SQRT(J86^2 + J87^2)</f>
        <v>1.8056613746768799</v>
      </c>
      <c r="Z86" s="40">
        <f>X86/D86</f>
        <v>706.38959390862942</v>
      </c>
      <c r="AB86">
        <v>1.9667581849850912E-2</v>
      </c>
      <c r="AC86">
        <v>3.4482758620689655E-2</v>
      </c>
      <c r="AD86" s="19"/>
    </row>
    <row r="87" spans="1:30" x14ac:dyDescent="0.6">
      <c r="A87" t="s">
        <v>97</v>
      </c>
      <c r="D87">
        <v>0.15759999999999999</v>
      </c>
      <c r="E87">
        <v>1100</v>
      </c>
      <c r="F87">
        <v>0.25</v>
      </c>
      <c r="G87">
        <v>3.6700000000000003E-2</v>
      </c>
      <c r="H87">
        <v>9.4999999999999998E-3</v>
      </c>
      <c r="I87">
        <v>0.81299999999999994</v>
      </c>
      <c r="J87">
        <v>9.8000000000000004E-2</v>
      </c>
      <c r="K87">
        <v>6.2039999999999997</v>
      </c>
      <c r="L87">
        <v>5.5510000000000002</v>
      </c>
      <c r="M87" s="47">
        <f>I87/G87</f>
        <v>22.152588555858308</v>
      </c>
      <c r="N87" s="47">
        <f>M87*AB87</f>
        <v>6.2387056001770267</v>
      </c>
      <c r="O87" s="47">
        <f>K87/G87</f>
        <v>169.04632152588553</v>
      </c>
      <c r="P87" s="47">
        <f>O87*AC87</f>
        <v>153.66933746318608</v>
      </c>
      <c r="Q87" s="50">
        <f>(I87*1000000-(G87*1000000000*0.002959))/D87/1000000</f>
        <v>4.4695729695431465</v>
      </c>
      <c r="R87" s="51">
        <f>(SQRT((J87*1000000)^2+(H87*1000000000*0.002959)^2))/1000000/D87</f>
        <v>0.64690323919750026</v>
      </c>
      <c r="S87" s="39">
        <f>100*(Q87/(I87/D86))</f>
        <v>86.642644526445238</v>
      </c>
      <c r="T87" s="39">
        <f>100*(Q87/U86)</f>
        <v>0.64437262933184303</v>
      </c>
      <c r="U87" s="40"/>
      <c r="V87" s="40"/>
      <c r="W87" s="40"/>
      <c r="X87" s="40"/>
      <c r="Y87" s="40"/>
      <c r="Z87" s="40"/>
      <c r="AB87">
        <v>0.28162422573984858</v>
      </c>
      <c r="AC87">
        <v>0.90903686087990498</v>
      </c>
      <c r="AD87" s="19"/>
    </row>
    <row r="89" spans="1:30" x14ac:dyDescent="0.6">
      <c r="A89" t="s">
        <v>130</v>
      </c>
      <c r="C89" t="s">
        <v>141</v>
      </c>
      <c r="D89">
        <v>0.16189999999999999</v>
      </c>
      <c r="E89">
        <v>850</v>
      </c>
      <c r="F89">
        <v>0.25</v>
      </c>
      <c r="G89">
        <v>0.58650000000000002</v>
      </c>
      <c r="H89">
        <v>1.04E-2</v>
      </c>
      <c r="I89">
        <v>114.07899999999999</v>
      </c>
      <c r="J89">
        <v>1.605</v>
      </c>
      <c r="K89">
        <v>188.73500000000001</v>
      </c>
      <c r="L89">
        <v>5.1440000000000001</v>
      </c>
      <c r="M89" s="47">
        <f>I89/G89</f>
        <v>194.50809889173058</v>
      </c>
      <c r="N89" s="47">
        <f>M89*AB89</f>
        <v>2.8955804206611799</v>
      </c>
      <c r="O89" s="47">
        <f>K89/G89</f>
        <v>321.79880647911341</v>
      </c>
      <c r="P89" s="47">
        <f>O89*AC89</f>
        <v>9.5072222851889645</v>
      </c>
      <c r="Q89" s="50">
        <f>(I89*1000000-(G89*1000000000*0.002959))/D89/1000000</f>
        <v>693.90701976528726</v>
      </c>
      <c r="R89" s="51">
        <f>(SQRT((J89*1000000)^2+(H89*1000000000*0.002959)^2))/1000000/D89</f>
        <v>9.9153489374351462</v>
      </c>
      <c r="S89" s="39">
        <f>100*(Q89/(I89/D89))</f>
        <v>98.478726584209184</v>
      </c>
      <c r="T89" s="39">
        <f>100*(Q89/U89)</f>
        <v>99.84281713770838</v>
      </c>
      <c r="U89" s="39">
        <f>SUM(Q89:Q90)</f>
        <v>694.99943977764053</v>
      </c>
      <c r="V89" s="39">
        <f>SQRT(R89^2 + R90^2)</f>
        <v>9.9282742632745009</v>
      </c>
      <c r="W89" s="39">
        <f>(X89/D89)-U89</f>
        <v>11.28221556516371</v>
      </c>
      <c r="X89" s="40">
        <f>SUM(I89:I90)</f>
        <v>114.34699999999999</v>
      </c>
      <c r="Y89" s="40">
        <f>SQRT(J89^2 + J90^2)</f>
        <v>1.6070426254458841</v>
      </c>
      <c r="Z89" s="40">
        <f>X89/D89</f>
        <v>706.28165534280424</v>
      </c>
      <c r="AB89">
        <v>1.4886683059264039E-2</v>
      </c>
      <c r="AC89">
        <v>2.9543994861913937E-2</v>
      </c>
      <c r="AD89" s="19"/>
    </row>
    <row r="90" spans="1:30" x14ac:dyDescent="0.6">
      <c r="A90" t="s">
        <v>131</v>
      </c>
      <c r="D90">
        <v>0.16189999999999999</v>
      </c>
      <c r="E90">
        <v>1100</v>
      </c>
      <c r="F90">
        <v>0.25</v>
      </c>
      <c r="G90">
        <v>3.0800000000000001E-2</v>
      </c>
      <c r="H90">
        <v>4.3E-3</v>
      </c>
      <c r="I90">
        <v>0.26800000000000002</v>
      </c>
      <c r="J90">
        <v>8.1000000000000003E-2</v>
      </c>
      <c r="K90">
        <v>4.3209999999999997</v>
      </c>
      <c r="L90">
        <v>4.4960000000000004</v>
      </c>
      <c r="M90" s="47">
        <f>I90/G90</f>
        <v>8.7012987012987022</v>
      </c>
      <c r="N90" s="47">
        <f>M90*AB90</f>
        <v>2.8807232348004881</v>
      </c>
      <c r="O90" s="47">
        <f>K90/G90</f>
        <v>140.29220779220779</v>
      </c>
      <c r="P90" s="47">
        <f>O90*AC90</f>
        <v>147.28624747686331</v>
      </c>
      <c r="Q90" s="50">
        <f>(I90*1000000-(G90*1000000000*0.002959))/D90/1000000</f>
        <v>1.0924200123533045</v>
      </c>
      <c r="R90" s="51">
        <f>(SQRT((J90*1000000)^2+(H90*1000000000*0.002959)^2))/1000000/D90</f>
        <v>0.50644377348581671</v>
      </c>
      <c r="S90" s="39">
        <f>100*(Q90/(I90/D89))</f>
        <v>65.993582089552234</v>
      </c>
      <c r="T90" s="39">
        <f>100*(Q90/U89)</f>
        <v>0.15718286229163228</v>
      </c>
      <c r="U90" s="40"/>
      <c r="V90" s="40"/>
      <c r="W90" s="40"/>
      <c r="X90" s="40"/>
      <c r="Y90" s="40"/>
      <c r="Z90" s="40"/>
      <c r="AB90">
        <v>0.33106819265617549</v>
      </c>
      <c r="AC90">
        <v>1.0498533724340176</v>
      </c>
      <c r="AD90" s="19"/>
    </row>
    <row r="92" spans="1:30" x14ac:dyDescent="0.6">
      <c r="A92" t="s">
        <v>94</v>
      </c>
      <c r="B92" t="s">
        <v>157</v>
      </c>
      <c r="C92" t="s">
        <v>140</v>
      </c>
      <c r="D92">
        <v>0.15989999999999999</v>
      </c>
      <c r="E92">
        <v>850</v>
      </c>
      <c r="F92">
        <v>0.25</v>
      </c>
      <c r="G92">
        <v>0.84240000000000004</v>
      </c>
      <c r="H92">
        <v>1.6799999999999999E-2</v>
      </c>
      <c r="I92">
        <v>83.587999999999994</v>
      </c>
      <c r="J92">
        <v>1.4339999999999999</v>
      </c>
      <c r="K92">
        <v>182.137</v>
      </c>
      <c r="L92">
        <v>6.2309999999999999</v>
      </c>
      <c r="M92" s="47">
        <f>I92/G92</f>
        <v>99.226020892687544</v>
      </c>
      <c r="N92" s="47">
        <f>M92*AB92</f>
        <v>1.3884010778700246</v>
      </c>
      <c r="O92" s="47">
        <f>K92/G92</f>
        <v>216.21201329534662</v>
      </c>
      <c r="P92" s="47">
        <f>O92*AC92</f>
        <v>7.3548354942033098</v>
      </c>
      <c r="Q92" s="50">
        <f>(I92*1000000-(G92*1000000000*0.002959))/D92/1000000</f>
        <v>507.16284177611016</v>
      </c>
      <c r="R92" s="51">
        <f>(SQRT((J92*1000000)^2+(H92*1000000000*0.002959)^2))/1000000/D92</f>
        <v>8.9734921089448658</v>
      </c>
      <c r="S92" s="39">
        <f>100*(Q92/(I92/D92))</f>
        <v>97.017919318562491</v>
      </c>
      <c r="T92" s="39">
        <f>100*(Q92/U92)</f>
        <v>99.698776700069587</v>
      </c>
      <c r="U92" s="39">
        <f>SUM(Q92:Q93)</f>
        <v>508.69515009380871</v>
      </c>
      <c r="V92" s="39">
        <f>SQRT(R92^2 + R93^2)</f>
        <v>8.9921075948977016</v>
      </c>
      <c r="W92" s="39">
        <f>(X92/D92)-U92</f>
        <v>16.182898686679096</v>
      </c>
      <c r="X92" s="40">
        <f>SUM(I92:I93)</f>
        <v>83.927999999999997</v>
      </c>
      <c r="Y92" s="40">
        <f>SQRT(J92^2 + J93^2)</f>
        <v>1.4366976021418008</v>
      </c>
      <c r="Z92" s="40">
        <f>X92/D92</f>
        <v>524.8780487804878</v>
      </c>
      <c r="AB92">
        <v>1.3992308321741266E-2</v>
      </c>
      <c r="AC92">
        <v>3.401677539608574E-2</v>
      </c>
      <c r="AD92" s="19"/>
    </row>
    <row r="93" spans="1:30" x14ac:dyDescent="0.6">
      <c r="A93" t="s">
        <v>95</v>
      </c>
      <c r="D93">
        <v>0.15989999999999999</v>
      </c>
      <c r="E93">
        <v>1100</v>
      </c>
      <c r="F93">
        <v>0.25</v>
      </c>
      <c r="G93">
        <v>3.2099999999999997E-2</v>
      </c>
      <c r="H93">
        <v>9.5999999999999992E-3</v>
      </c>
      <c r="I93">
        <v>0.34</v>
      </c>
      <c r="J93">
        <v>8.7999999999999995E-2</v>
      </c>
      <c r="K93">
        <v>5.6360000000000001</v>
      </c>
      <c r="L93">
        <v>5.5570000000000004</v>
      </c>
      <c r="M93" s="47">
        <f>I93/G93</f>
        <v>10.591900311526482</v>
      </c>
      <c r="N93" s="47">
        <f>M93*AB93</f>
        <v>4.1161870069406827</v>
      </c>
      <c r="O93" s="47">
        <f>K93/G93</f>
        <v>175.57632398753896</v>
      </c>
      <c r="P93" s="47">
        <f>O93*AC93</f>
        <v>176.37987695773364</v>
      </c>
      <c r="Q93" s="50">
        <f>(I93*1000000-(G93*1000000000*0.002959))/D93/1000000</f>
        <v>1.5323083176985621</v>
      </c>
      <c r="R93" s="51">
        <f>(SQRT((J93*1000000)^2+(H93*1000000000*0.002959)^2))/1000000/D93</f>
        <v>0.57830646626262405</v>
      </c>
      <c r="S93" s="39">
        <f>100*(Q93/(I93/D92))</f>
        <v>72.063558823529434</v>
      </c>
      <c r="T93" s="39">
        <f>100*(Q93/U92)</f>
        <v>0.30122329993041774</v>
      </c>
      <c r="U93" s="40"/>
      <c r="V93" s="40"/>
      <c r="W93" s="40"/>
      <c r="X93" s="40"/>
      <c r="Y93" s="40"/>
      <c r="Z93" s="40"/>
      <c r="AB93">
        <v>0.38861647918469377</v>
      </c>
      <c r="AC93">
        <v>1.0045766590389016</v>
      </c>
      <c r="AD93" s="19"/>
    </row>
    <row r="95" spans="1:30" x14ac:dyDescent="0.6">
      <c r="A95" t="s">
        <v>132</v>
      </c>
      <c r="C95" t="s">
        <v>141</v>
      </c>
      <c r="D95">
        <v>0.1615</v>
      </c>
      <c r="E95">
        <v>850</v>
      </c>
      <c r="F95">
        <v>0.25</v>
      </c>
      <c r="G95">
        <v>0.98260000000000003</v>
      </c>
      <c r="H95">
        <v>1.4500000000000001E-2</v>
      </c>
      <c r="I95">
        <v>89.506</v>
      </c>
      <c r="J95">
        <v>1.3129999999999999</v>
      </c>
      <c r="K95">
        <v>197.37299999999999</v>
      </c>
      <c r="L95">
        <v>5.2919999999999998</v>
      </c>
      <c r="M95" s="47">
        <f>I95/G95</f>
        <v>91.090983106045186</v>
      </c>
      <c r="N95" s="47">
        <f>M95*AB95</f>
        <v>1.0855654866518927</v>
      </c>
      <c r="O95" s="47">
        <f>K95/G95</f>
        <v>200.86810502747809</v>
      </c>
      <c r="P95" s="47">
        <f>O95*AC95</f>
        <v>5.5796695840966137</v>
      </c>
      <c r="Q95" s="50">
        <f>(I95*1000000-(G95*1000000000*0.002959))/D95/1000000</f>
        <v>536.21353931888541</v>
      </c>
      <c r="R95" s="51">
        <f>(SQRT((J95*1000000)^2+(H95*1000000000*0.002959)^2))/1000000/D95</f>
        <v>8.1343704907618104</v>
      </c>
      <c r="S95" s="39">
        <f>100*(Q95/(I95/D95))</f>
        <v>96.751599445847191</v>
      </c>
      <c r="T95" s="39">
        <f>100*(Q95/U95)</f>
        <v>100</v>
      </c>
      <c r="U95" s="39">
        <f>SUM(Q95:Q96)</f>
        <v>536.21353931888541</v>
      </c>
      <c r="V95" s="39">
        <f>SQRT(R95^2 + R96^2)</f>
        <v>8.1343704907618104</v>
      </c>
      <c r="W95" s="39">
        <f>(X95/D95)-U95</f>
        <v>18.975315170278691</v>
      </c>
      <c r="X95" s="40">
        <f>SUM(I95:I96)</f>
        <v>89.662999999999997</v>
      </c>
      <c r="Y95" s="40">
        <f>SQRT(J95^2 + J96^2)</f>
        <v>1.3148117736010732</v>
      </c>
      <c r="Z95" s="40">
        <f>X95/D95</f>
        <v>555.1888544891641</v>
      </c>
      <c r="AB95">
        <v>1.191737589864534E-2</v>
      </c>
      <c r="AC95">
        <v>2.777777777777778E-2</v>
      </c>
      <c r="AD95" s="19"/>
    </row>
    <row r="96" spans="1:30" x14ac:dyDescent="0.6">
      <c r="A96" t="s">
        <v>133</v>
      </c>
      <c r="D96">
        <v>0.1615</v>
      </c>
      <c r="E96">
        <v>1100</v>
      </c>
      <c r="F96">
        <v>0.25</v>
      </c>
      <c r="G96">
        <v>3.7100000000000001E-2</v>
      </c>
      <c r="H96">
        <v>5.7999999999999996E-3</v>
      </c>
      <c r="I96">
        <v>0.157</v>
      </c>
      <c r="J96">
        <v>6.9000000000000006E-2</v>
      </c>
      <c r="K96">
        <v>2.4540000000000002</v>
      </c>
      <c r="L96">
        <v>4.5490000000000004</v>
      </c>
      <c r="M96" s="47">
        <f>I96/G96</f>
        <v>4.2318059299191377</v>
      </c>
      <c r="N96" s="47">
        <f>M96*AB96</f>
        <v>1.9846357204569072</v>
      </c>
      <c r="O96" s="47">
        <f>K96/G96</f>
        <v>66.145552560646905</v>
      </c>
      <c r="P96" s="47">
        <f>O96*AC96</f>
        <v>123.03278516723748</v>
      </c>
      <c r="Q96" s="52">
        <v>0</v>
      </c>
      <c r="R96" s="53">
        <v>0</v>
      </c>
      <c r="S96" s="39">
        <f>100*(Q96/(I96/D95))</f>
        <v>0</v>
      </c>
      <c r="T96" s="39">
        <f>100*(Q96/U95)</f>
        <v>0</v>
      </c>
      <c r="U96" s="40"/>
      <c r="V96" s="40"/>
      <c r="W96" s="40"/>
      <c r="X96" s="40"/>
      <c r="Y96" s="40"/>
      <c r="Z96" s="40"/>
      <c r="AB96">
        <v>0.4689807976366322</v>
      </c>
      <c r="AC96">
        <v>1.8600311041990669</v>
      </c>
      <c r="AD96" s="19"/>
    </row>
    <row r="98" spans="1:30" x14ac:dyDescent="0.6">
      <c r="A98" t="s">
        <v>92</v>
      </c>
      <c r="B98" t="s">
        <v>158</v>
      </c>
      <c r="C98" t="s">
        <v>140</v>
      </c>
      <c r="D98">
        <v>0.17249999999999999</v>
      </c>
      <c r="E98">
        <v>850</v>
      </c>
      <c r="F98">
        <v>0.25</v>
      </c>
      <c r="G98">
        <v>1.3569</v>
      </c>
      <c r="H98">
        <v>2.4799999999999999E-2</v>
      </c>
      <c r="I98">
        <v>83.536000000000001</v>
      </c>
      <c r="J98">
        <v>1.4650000000000001</v>
      </c>
      <c r="K98">
        <v>230.304</v>
      </c>
      <c r="L98">
        <v>6.2080000000000002</v>
      </c>
      <c r="M98" s="47">
        <f>I98/G98</f>
        <v>61.563858795784512</v>
      </c>
      <c r="N98" s="47">
        <f>M98*AB98</f>
        <v>0.65452380665772814</v>
      </c>
      <c r="O98" s="47">
        <f>K98/G98</f>
        <v>169.72805659960204</v>
      </c>
      <c r="P98" s="47">
        <f>O98*AC98</f>
        <v>4.4320679468145343</v>
      </c>
      <c r="Q98" s="50">
        <f>(I98*1000000-(G98*1000000000*0.002959))/D98/1000000</f>
        <v>460.99091536231896</v>
      </c>
      <c r="R98" s="51">
        <f>(SQRT((J98*1000000)^2+(H98*1000000000*0.002959)^2))/1000000/D98</f>
        <v>8.5034015340316955</v>
      </c>
      <c r="S98" s="39">
        <f>100*(Q98/(I98/D98))</f>
        <v>95.193608623826862</v>
      </c>
      <c r="T98" s="39">
        <f>100*(Q98/U98)</f>
        <v>99.57857157391966</v>
      </c>
      <c r="U98" s="39">
        <f>SUM(Q98:Q99)</f>
        <v>462.94188405797115</v>
      </c>
      <c r="V98" s="39">
        <f>SQRT(R98^2 + R99^2)</f>
        <v>8.5261705607787501</v>
      </c>
      <c r="W98" s="39">
        <f>(X98/D98)-U98</f>
        <v>25.301594202898514</v>
      </c>
      <c r="X98" s="40">
        <f>SUM(I98:I99)</f>
        <v>84.222000000000008</v>
      </c>
      <c r="Y98" s="40">
        <f>SQRT(J98^2 + J99^2)</f>
        <v>1.4686163556218488</v>
      </c>
      <c r="Z98" s="40">
        <f>X98/D98</f>
        <v>488.24347826086967</v>
      </c>
      <c r="AB98">
        <v>1.0631624129164328E-2</v>
      </c>
      <c r="AC98">
        <v>2.6112759643916916E-2</v>
      </c>
      <c r="AD98" s="19"/>
    </row>
    <row r="99" spans="1:30" x14ac:dyDescent="0.6">
      <c r="A99" t="s">
        <v>93</v>
      </c>
      <c r="D99">
        <v>0.17249999999999999</v>
      </c>
      <c r="E99">
        <v>1100</v>
      </c>
      <c r="F99">
        <v>0.25</v>
      </c>
      <c r="G99">
        <v>0.1181</v>
      </c>
      <c r="H99">
        <v>1.03E-2</v>
      </c>
      <c r="I99">
        <v>0.68600000000000005</v>
      </c>
      <c r="J99">
        <v>0.10299999999999999</v>
      </c>
      <c r="K99">
        <v>14.565</v>
      </c>
      <c r="L99">
        <v>5.3780000000000001</v>
      </c>
      <c r="M99" s="47">
        <f>I99/G99</f>
        <v>5.8086367485182056</v>
      </c>
      <c r="N99" s="47">
        <f>M99*AB99</f>
        <v>0.98539373412362419</v>
      </c>
      <c r="O99" s="47">
        <f>K99/G99</f>
        <v>123.3276883996613</v>
      </c>
      <c r="P99" s="47">
        <f>O99*AC99</f>
        <v>45.595090010949697</v>
      </c>
      <c r="Q99" s="50">
        <f>(I99*1000000-(G99*1000000000*0.002959))/D99/1000000</f>
        <v>1.9509686956521743</v>
      </c>
      <c r="R99" s="51">
        <f>(SQRT((J99*1000000)^2+(H99*1000000000*0.002959)^2))/1000000/D99</f>
        <v>0.62269316883809023</v>
      </c>
      <c r="S99" s="39">
        <f>100*(Q99/(I99/D98))</f>
        <v>49.058615160349859</v>
      </c>
      <c r="T99" s="39">
        <f>100*(Q99/U98)</f>
        <v>0.4214284260803387</v>
      </c>
      <c r="U99" s="40"/>
      <c r="V99" s="40"/>
      <c r="W99" s="40"/>
      <c r="X99" s="40"/>
      <c r="Y99" s="40"/>
      <c r="Z99" s="40"/>
      <c r="AB99">
        <v>0.16964285714285715</v>
      </c>
      <c r="AC99">
        <v>0.36970684039087948</v>
      </c>
      <c r="AD99" s="19"/>
    </row>
    <row r="101" spans="1:30" x14ac:dyDescent="0.6">
      <c r="A101" t="s">
        <v>134</v>
      </c>
      <c r="C101" t="s">
        <v>141</v>
      </c>
      <c r="D101">
        <v>0.1694</v>
      </c>
      <c r="E101">
        <v>850</v>
      </c>
      <c r="F101">
        <v>0.25</v>
      </c>
      <c r="G101">
        <v>1.4027000000000001</v>
      </c>
      <c r="H101">
        <v>1.77E-2</v>
      </c>
      <c r="I101">
        <v>83.631</v>
      </c>
      <c r="J101">
        <v>1.262</v>
      </c>
      <c r="K101">
        <v>236.70500000000001</v>
      </c>
      <c r="L101">
        <v>5.2450000000000001</v>
      </c>
      <c r="M101" s="47">
        <f>I101/G101</f>
        <v>59.621444357310899</v>
      </c>
      <c r="N101" s="47">
        <f>M101*AB101</f>
        <v>0.60550926962652118</v>
      </c>
      <c r="O101" s="47">
        <f>K101/G101</f>
        <v>168.74955443074072</v>
      </c>
      <c r="P101" s="47">
        <f>O101*AC101</f>
        <v>3.9244082425753652</v>
      </c>
      <c r="Q101" s="50">
        <f>(I101*1000000-(G101*1000000000*0.002959))/D101/1000000</f>
        <v>469.1877845336482</v>
      </c>
      <c r="R101" s="51">
        <f>(SQRT((J101*1000000)^2+(H101*1000000000*0.002959)^2))/1000000/D101</f>
        <v>7.456235691542985</v>
      </c>
      <c r="S101" s="39">
        <f>100*(Q101/(I101/D101))</f>
        <v>95.037020602408205</v>
      </c>
      <c r="T101" s="39">
        <f>100*(Q101/U101)</f>
        <v>99.29009522794118</v>
      </c>
      <c r="U101" s="39">
        <f>SUM(Q101:Q102)</f>
        <v>472.54238547815822</v>
      </c>
      <c r="V101" s="39">
        <f>SQRT(R101^2 + R102^2)</f>
        <v>7.4770756683354023</v>
      </c>
      <c r="W101" s="39">
        <f>(X101/D101)-U101</f>
        <v>26.831876623376559</v>
      </c>
      <c r="X101" s="40">
        <f>SUM(I101:I102)</f>
        <v>84.593999999999994</v>
      </c>
      <c r="Y101" s="40">
        <f>SQRT(J101^2 + J102^2)</f>
        <v>1.265348963725027</v>
      </c>
      <c r="Z101" s="40">
        <f>X101/D101</f>
        <v>499.37426210153478</v>
      </c>
      <c r="AB101">
        <v>1.0155897364674838E-2</v>
      </c>
      <c r="AC101">
        <v>2.3255813953488372E-2</v>
      </c>
      <c r="AD101" s="19"/>
    </row>
    <row r="102" spans="1:30" x14ac:dyDescent="0.6">
      <c r="A102" t="s">
        <v>135</v>
      </c>
      <c r="D102">
        <v>0.1694</v>
      </c>
      <c r="E102">
        <v>1100</v>
      </c>
      <c r="F102">
        <v>0.25</v>
      </c>
      <c r="G102">
        <v>0.13339999999999999</v>
      </c>
      <c r="H102">
        <v>7.3000000000000001E-3</v>
      </c>
      <c r="I102">
        <v>0.96299999999999997</v>
      </c>
      <c r="J102">
        <v>9.1999999999999998E-2</v>
      </c>
      <c r="K102">
        <v>14.201000000000001</v>
      </c>
      <c r="L102">
        <v>4.5860000000000003</v>
      </c>
      <c r="M102" s="47">
        <f>I102/G102</f>
        <v>7.2188905547226385</v>
      </c>
      <c r="N102" s="47">
        <f>M102*AB102</f>
        <v>0.78359875849879579</v>
      </c>
      <c r="O102" s="47">
        <f>K102/G102</f>
        <v>106.45427286356822</v>
      </c>
      <c r="P102" s="47">
        <f>O102*AC102</f>
        <v>34.901352515231743</v>
      </c>
      <c r="Q102" s="50">
        <f>(I102*1000000-(G102*1000000000*0.002959))/D102/1000000</f>
        <v>3.354600944510036</v>
      </c>
      <c r="R102" s="51">
        <f>(SQRT((J102*1000000)^2+(H102*1000000000*0.002959)^2))/1000000/D102</f>
        <v>0.55786186657075676</v>
      </c>
      <c r="S102" s="39">
        <f>100*(Q102/(I102/D101))</f>
        <v>59.010321910695751</v>
      </c>
      <c r="T102" s="39">
        <f>100*(Q102/U101)</f>
        <v>0.7099047720588213</v>
      </c>
      <c r="U102" s="40"/>
      <c r="V102" s="40"/>
      <c r="W102" s="40"/>
      <c r="X102" s="40"/>
      <c r="Y102" s="40"/>
      <c r="Z102" s="40"/>
      <c r="AB102">
        <v>0.10854836384604295</v>
      </c>
      <c r="AC102">
        <v>0.32785299806576401</v>
      </c>
      <c r="AD102" s="19"/>
    </row>
    <row r="104" spans="1:30" x14ac:dyDescent="0.6">
      <c r="A104" t="s">
        <v>86</v>
      </c>
      <c r="B104" t="s">
        <v>159</v>
      </c>
      <c r="C104" t="s">
        <v>140</v>
      </c>
      <c r="D104">
        <v>0.1575</v>
      </c>
      <c r="E104">
        <v>850</v>
      </c>
      <c r="F104">
        <v>0.25</v>
      </c>
      <c r="G104">
        <v>0.56559999999999999</v>
      </c>
      <c r="H104">
        <v>1.47E-2</v>
      </c>
      <c r="I104">
        <v>135.48599999999999</v>
      </c>
      <c r="J104">
        <v>2.5680000000000001</v>
      </c>
      <c r="K104">
        <v>215.54499999999999</v>
      </c>
      <c r="L104">
        <v>5.8369999999999997</v>
      </c>
      <c r="M104" s="47">
        <f>I104/G104</f>
        <v>239.54384724186704</v>
      </c>
      <c r="N104" s="47">
        <f>M104*AB104</f>
        <v>5.0857835838499188</v>
      </c>
      <c r="O104" s="47">
        <f>K104/G104</f>
        <v>381.09087694483731</v>
      </c>
      <c r="P104" s="47">
        <f>O104*AC104</f>
        <v>12.189266748698206</v>
      </c>
      <c r="Q104" s="50">
        <f>(I104*1000000-(G104*1000000000*0.002959))/D104/1000000</f>
        <v>849.60247365079351</v>
      </c>
      <c r="R104" s="51">
        <f>(SQRT((J104*1000000)^2+(H104*1000000000*0.002959)^2))/1000000/D104</f>
        <v>16.30710067673035</v>
      </c>
      <c r="S104" s="39">
        <f>100*(Q104/(I104/D104))</f>
        <v>98.764735544631904</v>
      </c>
      <c r="T104" s="39">
        <f>100*(Q104/U104)</f>
        <v>99.658936878419766</v>
      </c>
      <c r="U104" s="39">
        <f>SUM(Q104:Q105)</f>
        <v>852.51007111111096</v>
      </c>
      <c r="V104" s="39">
        <f>SQRT(R104^2 + R105^2)</f>
        <v>16.319941511591782</v>
      </c>
      <c r="W104" s="39">
        <f>(X104/D104)-U104</f>
        <v>11.426436825396877</v>
      </c>
      <c r="X104" s="40">
        <f>SUM(I104:I105)</f>
        <v>136.07</v>
      </c>
      <c r="Y104" s="40">
        <f>SQRT(J104^2 + J105^2)</f>
        <v>2.5698313174214373</v>
      </c>
      <c r="Z104" s="40">
        <f>X104/D104</f>
        <v>863.93650793650784</v>
      </c>
      <c r="AB104">
        <v>2.1231117569531274E-2</v>
      </c>
      <c r="AC104">
        <v>3.1985196933650539E-2</v>
      </c>
      <c r="AD104" s="19"/>
    </row>
    <row r="105" spans="1:30" x14ac:dyDescent="0.6">
      <c r="A105" t="s">
        <v>87</v>
      </c>
      <c r="D105">
        <v>0.1575</v>
      </c>
      <c r="E105">
        <v>1100</v>
      </c>
      <c r="F105">
        <v>0.25</v>
      </c>
      <c r="G105">
        <v>4.2599999999999999E-2</v>
      </c>
      <c r="H105">
        <v>1.06E-2</v>
      </c>
      <c r="I105">
        <v>0.58399999999999996</v>
      </c>
      <c r="J105">
        <v>9.7000000000000003E-2</v>
      </c>
      <c r="K105">
        <v>7.6479999999999997</v>
      </c>
      <c r="L105">
        <v>5.3380000000000001</v>
      </c>
      <c r="M105" s="47">
        <f>I105/G105</f>
        <v>13.708920187793426</v>
      </c>
      <c r="N105" s="47">
        <f>M105*AB105</f>
        <v>4.0286857872747044</v>
      </c>
      <c r="O105" s="47">
        <f>K105/G105</f>
        <v>179.53051643192487</v>
      </c>
      <c r="P105" s="47">
        <f>O105*AC105</f>
        <v>129.727867578326</v>
      </c>
      <c r="Q105" s="50">
        <f>(I105*1000000-(G105*1000000000*0.002959))/D105/1000000</f>
        <v>2.9075974603174601</v>
      </c>
      <c r="R105" s="51">
        <f>(SQRT((J105*1000000)^2+(H105*1000000000*0.002959)^2))/1000000/D105</f>
        <v>0.64727000606954499</v>
      </c>
      <c r="S105" s="39">
        <f>100*(Q105/(I105/D104))</f>
        <v>78.415513698630136</v>
      </c>
      <c r="T105" s="39">
        <f>100*(Q105/U104)</f>
        <v>0.34106312158023783</v>
      </c>
      <c r="U105" s="40"/>
      <c r="V105" s="40"/>
      <c r="W105" s="40"/>
      <c r="X105" s="40"/>
      <c r="Y105" s="40"/>
      <c r="Z105" s="40"/>
      <c r="AB105">
        <v>0.2938733125649014</v>
      </c>
      <c r="AC105">
        <v>0.72259507829977621</v>
      </c>
      <c r="AD105" s="19"/>
    </row>
    <row r="107" spans="1:30" x14ac:dyDescent="0.6">
      <c r="A107" t="s">
        <v>136</v>
      </c>
      <c r="C107" t="s">
        <v>141</v>
      </c>
      <c r="D107">
        <v>0.1575</v>
      </c>
      <c r="E107">
        <v>850</v>
      </c>
      <c r="F107">
        <v>0.25</v>
      </c>
      <c r="G107">
        <v>0.46429999999999999</v>
      </c>
      <c r="H107">
        <v>7.9000000000000008E-3</v>
      </c>
      <c r="I107">
        <v>142.255</v>
      </c>
      <c r="J107">
        <v>2.08</v>
      </c>
      <c r="K107">
        <v>213.38399999999999</v>
      </c>
      <c r="L107">
        <v>4.4349999999999996</v>
      </c>
      <c r="M107" s="47">
        <f>I107/G107</f>
        <v>306.38595735515833</v>
      </c>
      <c r="N107" s="47">
        <f>M107*AB107</f>
        <v>4.5345332934234097</v>
      </c>
      <c r="O107" s="47">
        <f>K107/G107</f>
        <v>459.58216670256297</v>
      </c>
      <c r="P107" s="47">
        <f>O107*AC107</f>
        <v>11.254652026641061</v>
      </c>
      <c r="Q107" s="50">
        <f>(I107*1000000-(G107*1000000000*0.002959))/D107/1000000</f>
        <v>894.48340507936518</v>
      </c>
      <c r="R107" s="51">
        <f>(SQRT((J107*1000000)^2+(H107*1000000000*0.002959)^2))/1000000/D107</f>
        <v>13.20718318803088</v>
      </c>
      <c r="S107" s="39">
        <f>100*(Q107/(I107/D107))</f>
        <v>99.034224666971298</v>
      </c>
      <c r="T107" s="39">
        <f>100*(Q107/U107)</f>
        <v>99.599708620320186</v>
      </c>
      <c r="U107" s="39">
        <f>SUM(Q107:Q108)</f>
        <v>898.07833523809529</v>
      </c>
      <c r="V107" s="39">
        <f>SQRT(R107^2 + R108^2)</f>
        <v>13.219291361436277</v>
      </c>
      <c r="W107" s="39">
        <f>(X107/D107)-U107</f>
        <v>9.5026171428570478</v>
      </c>
      <c r="X107" s="40">
        <f>SUM(I107:I108)</f>
        <v>142.94399999999999</v>
      </c>
      <c r="Y107" s="40">
        <f>SQRT(J107^2 + J108^2)</f>
        <v>2.0818607061953016</v>
      </c>
      <c r="Z107" s="40">
        <f>X107/D107</f>
        <v>907.58095238095234</v>
      </c>
      <c r="AB107">
        <v>1.4800068947569427E-2</v>
      </c>
      <c r="AC107">
        <v>2.4488878903617166E-2</v>
      </c>
      <c r="AD107" s="19"/>
    </row>
    <row r="108" spans="1:30" x14ac:dyDescent="0.6">
      <c r="A108" t="s">
        <v>137</v>
      </c>
      <c r="D108">
        <v>0.1575</v>
      </c>
      <c r="E108">
        <v>1100</v>
      </c>
      <c r="F108">
        <v>0.25</v>
      </c>
      <c r="G108">
        <v>4.1500000000000002E-2</v>
      </c>
      <c r="H108">
        <v>4.7000000000000002E-3</v>
      </c>
      <c r="I108">
        <v>0.68899999999999995</v>
      </c>
      <c r="J108">
        <v>8.7999999999999995E-2</v>
      </c>
      <c r="K108">
        <v>3.702</v>
      </c>
      <c r="L108">
        <v>4.5620000000000003</v>
      </c>
      <c r="M108" s="47">
        <f>I108/G108</f>
        <v>16.602409638554214</v>
      </c>
      <c r="N108" s="47">
        <f>M108*AB108</f>
        <v>2.8269164678272989</v>
      </c>
      <c r="O108" s="47">
        <f>K108/G108</f>
        <v>89.204819277108427</v>
      </c>
      <c r="P108" s="47">
        <f>O108*AC108</f>
        <v>110.29707758369116</v>
      </c>
      <c r="Q108" s="50">
        <f>(I108*1000000-(G108*1000000000*0.002959))/D108/1000000</f>
        <v>3.5949301587301585</v>
      </c>
      <c r="R108" s="51">
        <f>(SQRT((J108*1000000)^2+(H108*1000000000*0.002959)^2))/1000000/D108</f>
        <v>0.56566450864290685</v>
      </c>
      <c r="S108" s="39">
        <f>100*(Q108/(I108/D107))</f>
        <v>82.177285921625554</v>
      </c>
      <c r="T108" s="39">
        <f>100*(Q108/U107)</f>
        <v>0.40029137967982309</v>
      </c>
      <c r="U108" s="40"/>
      <c r="V108" s="40"/>
      <c r="W108" s="40"/>
      <c r="X108" s="40"/>
      <c r="Y108" s="40"/>
      <c r="Z108" s="40"/>
      <c r="AB108">
        <v>0.17027145633502602</v>
      </c>
      <c r="AC108">
        <v>1.2364475201845444</v>
      </c>
      <c r="AD108" s="19"/>
    </row>
    <row r="110" spans="1:30" x14ac:dyDescent="0.6">
      <c r="A110" t="s">
        <v>88</v>
      </c>
      <c r="B110" t="s">
        <v>160</v>
      </c>
      <c r="C110" t="s">
        <v>140</v>
      </c>
      <c r="D110">
        <v>0.15029999999999999</v>
      </c>
      <c r="E110">
        <v>850</v>
      </c>
      <c r="F110">
        <v>0.25</v>
      </c>
      <c r="G110">
        <v>1.3351999999999999</v>
      </c>
      <c r="H110">
        <v>2.46E-2</v>
      </c>
      <c r="I110">
        <v>130.00299999999999</v>
      </c>
      <c r="J110">
        <v>2.202</v>
      </c>
      <c r="K110">
        <v>283.76100000000002</v>
      </c>
      <c r="L110">
        <v>5.9740000000000002</v>
      </c>
      <c r="M110" s="47">
        <f>I110/G110</f>
        <v>97.36593768723786</v>
      </c>
      <c r="N110" s="47">
        <f>M110*AB110</f>
        <v>0.94866302041372574</v>
      </c>
      <c r="O110" s="47">
        <f>K110/G110</f>
        <v>212.52321749550632</v>
      </c>
      <c r="P110" s="47">
        <f>O110*AC110</f>
        <v>4.3330954728813511</v>
      </c>
      <c r="Q110" s="50">
        <f>(I110*1000000-(G110*1000000000*0.002959))/D110/1000000</f>
        <v>838.67028077178975</v>
      </c>
      <c r="R110" s="51">
        <f>(SQRT((J110*1000000)^2+(H110*1000000000*0.002959)^2))/1000000/D110</f>
        <v>14.658701279216725</v>
      </c>
      <c r="S110" s="39">
        <f>100*(Q110/(I110/D110))</f>
        <v>96.960949516549618</v>
      </c>
      <c r="T110" s="39">
        <f>100*(Q110/U110)</f>
        <v>99.43513889316452</v>
      </c>
      <c r="U110" s="39">
        <f>SUM(Q110:Q111)</f>
        <v>843.43451430472385</v>
      </c>
      <c r="V110" s="39">
        <f>SQRT(R110^2 + R111^2)</f>
        <v>14.67695121884922</v>
      </c>
      <c r="W110" s="39">
        <f>(X110/D110)-U110</f>
        <v>27.709863606121189</v>
      </c>
      <c r="X110" s="40">
        <f>SUM(I110:I111)</f>
        <v>130.93299999999999</v>
      </c>
      <c r="Y110" s="40">
        <f>SQRT(J110^2 + J111^2)</f>
        <v>2.2045498406704258</v>
      </c>
      <c r="Z110" s="40">
        <f>X110/D110</f>
        <v>871.14437791084504</v>
      </c>
      <c r="AB110">
        <v>9.7432741156466135E-3</v>
      </c>
      <c r="AC110">
        <v>2.038880986249407E-2</v>
      </c>
      <c r="AD110" s="19"/>
    </row>
    <row r="111" spans="1:30" x14ac:dyDescent="0.6">
      <c r="A111" t="s">
        <v>89</v>
      </c>
      <c r="D111">
        <v>0.15029999999999999</v>
      </c>
      <c r="E111">
        <v>1100</v>
      </c>
      <c r="F111">
        <v>0.25</v>
      </c>
      <c r="G111">
        <v>7.2300000000000003E-2</v>
      </c>
      <c r="H111">
        <v>9.9000000000000008E-3</v>
      </c>
      <c r="I111">
        <v>0.93</v>
      </c>
      <c r="J111">
        <v>0.106</v>
      </c>
      <c r="K111">
        <v>11.597</v>
      </c>
      <c r="L111">
        <v>5.2610000000000001</v>
      </c>
      <c r="M111" s="47">
        <f>I111/G111</f>
        <v>12.863070539419088</v>
      </c>
      <c r="N111" s="47">
        <f>M111*AB111</f>
        <v>2.2402434441673522</v>
      </c>
      <c r="O111" s="47">
        <f>K111/G111</f>
        <v>160.40110650069155</v>
      </c>
      <c r="P111" s="47">
        <f>O111*AC111</f>
        <v>74.069934518176495</v>
      </c>
      <c r="Q111" s="50">
        <f>(I111*1000000-(G111*1000000000*0.002959))/D111/1000000</f>
        <v>4.7642335329341323</v>
      </c>
      <c r="R111" s="51">
        <f>(SQRT((J111*1000000)^2+(H111*1000000000*0.002959)^2))/1000000/D111</f>
        <v>0.73169248128537645</v>
      </c>
      <c r="S111" s="39">
        <f>100*(Q111/(I111/D110))</f>
        <v>76.996161290322576</v>
      </c>
      <c r="T111" s="39">
        <f>100*(Q111/U110)</f>
        <v>0.56486110683548174</v>
      </c>
      <c r="U111" s="40"/>
      <c r="V111" s="40"/>
      <c r="W111" s="40"/>
      <c r="X111" s="40"/>
      <c r="Y111" s="40"/>
      <c r="Z111" s="40"/>
      <c r="AB111">
        <v>0.17416086130462319</v>
      </c>
      <c r="AC111">
        <v>0.4617794486215539</v>
      </c>
      <c r="AD111" s="19"/>
    </row>
    <row r="113" spans="1:30" x14ac:dyDescent="0.6">
      <c r="A113" t="s">
        <v>112</v>
      </c>
      <c r="C113" t="s">
        <v>141</v>
      </c>
      <c r="D113">
        <v>0.1691</v>
      </c>
      <c r="E113">
        <v>850</v>
      </c>
      <c r="F113">
        <v>0.25</v>
      </c>
      <c r="G113">
        <v>1.4733000000000001</v>
      </c>
      <c r="H113">
        <v>1.34E-2</v>
      </c>
      <c r="I113">
        <v>151.624</v>
      </c>
      <c r="J113">
        <v>2.2639999999999998</v>
      </c>
      <c r="K113">
        <v>311.43599999999998</v>
      </c>
      <c r="L113">
        <v>5.48</v>
      </c>
      <c r="M113" s="47">
        <f>I113/G113</f>
        <v>102.91454557795424</v>
      </c>
      <c r="N113" s="47">
        <f>M113*AB113</f>
        <v>0.74326501292080238</v>
      </c>
      <c r="O113" s="47">
        <f>K113/G113</f>
        <v>211.38668295662796</v>
      </c>
      <c r="P113" s="47">
        <f>O113*AC113</f>
        <v>3.5047531518152435</v>
      </c>
      <c r="Q113" s="50">
        <f>(I113*1000000-(G113*1000000000*0.002959))/D113/1000000</f>
        <v>870.87229627439388</v>
      </c>
      <c r="R113" s="51">
        <f>(SQRT((J113*1000000)^2+(H113*1000000000*0.002959)^2))/1000000/D113</f>
        <v>13.390580627359418</v>
      </c>
      <c r="S113" s="39">
        <f>100*(Q113/(I113/D113))</f>
        <v>97.124799042367968</v>
      </c>
      <c r="T113" s="39">
        <f>100*(Q113/U113)</f>
        <v>99.398460017081007</v>
      </c>
      <c r="U113" s="39">
        <f>SUM(Q113:Q114)</f>
        <v>876.14264458900061</v>
      </c>
      <c r="V113" s="39">
        <f>SQRT(R113^2 + R114^2)</f>
        <v>13.402771705514878</v>
      </c>
      <c r="W113" s="39">
        <f>(X113/D113)-U113</f>
        <v>27.878644589000601</v>
      </c>
      <c r="X113" s="40">
        <f>SUM(I113:I114)</f>
        <v>152.87</v>
      </c>
      <c r="Y113" s="40">
        <f>SQRT(J113^2 + J114^2)</f>
        <v>2.2659922771271748</v>
      </c>
      <c r="Z113" s="40">
        <f>X113/D113</f>
        <v>904.02128917800121</v>
      </c>
      <c r="AB113">
        <v>7.2221570697001683E-3</v>
      </c>
      <c r="AC113">
        <v>1.6579819990525817E-2</v>
      </c>
      <c r="AD113" s="19"/>
    </row>
    <row r="114" spans="1:30" x14ac:dyDescent="0.6">
      <c r="A114" t="s">
        <v>113</v>
      </c>
      <c r="D114">
        <v>0.1691</v>
      </c>
      <c r="E114">
        <v>1100</v>
      </c>
      <c r="F114">
        <v>0.25</v>
      </c>
      <c r="G114">
        <v>0.11990000000000001</v>
      </c>
      <c r="H114">
        <v>6.0000000000000001E-3</v>
      </c>
      <c r="I114">
        <v>1.246</v>
      </c>
      <c r="J114">
        <v>9.5000000000000001E-2</v>
      </c>
      <c r="K114">
        <v>14.648999999999999</v>
      </c>
      <c r="L114">
        <v>4.758</v>
      </c>
      <c r="M114" s="47">
        <f>I114/G114</f>
        <v>10.391993327773143</v>
      </c>
      <c r="N114" s="47">
        <f>M114*AB114</f>
        <v>0.91476314839966577</v>
      </c>
      <c r="O114" s="47">
        <f>K114/G114</f>
        <v>122.17681401167638</v>
      </c>
      <c r="P114" s="47">
        <f>O114*AC114</f>
        <v>38.655942793858266</v>
      </c>
      <c r="Q114" s="50">
        <f>(I114*1000000-(G114*1000000000*0.002959))/D114/1000000</f>
        <v>5.2703483146067418</v>
      </c>
      <c r="R114" s="51">
        <f>(SQRT((J114*1000000)^2+(H114*1000000000*0.002959)^2))/1000000/D114</f>
        <v>0.57152414851591371</v>
      </c>
      <c r="S114" s="39">
        <f>100*(Q114/(I114/D113))</f>
        <v>71.526155698234348</v>
      </c>
      <c r="T114" s="39">
        <f>100*(Q114/U113)</f>
        <v>0.60153998291899913</v>
      </c>
      <c r="U114" s="40"/>
      <c r="V114" s="40"/>
      <c r="W114" s="40"/>
      <c r="X114" s="40"/>
      <c r="Y114" s="40"/>
      <c r="Z114" s="40"/>
      <c r="AB114">
        <v>8.8025763638137994E-2</v>
      </c>
      <c r="AC114">
        <v>0.31639344262295083</v>
      </c>
      <c r="AD114" s="19"/>
    </row>
    <row r="116" spans="1:30" x14ac:dyDescent="0.6">
      <c r="A116" t="s">
        <v>90</v>
      </c>
      <c r="B116" t="s">
        <v>161</v>
      </c>
      <c r="C116" t="s">
        <v>140</v>
      </c>
      <c r="D116">
        <v>0.1593</v>
      </c>
      <c r="E116">
        <v>850</v>
      </c>
      <c r="F116">
        <v>0.25</v>
      </c>
      <c r="G116">
        <v>1.2786999999999999</v>
      </c>
      <c r="H116">
        <v>2.3400000000000001E-2</v>
      </c>
      <c r="I116">
        <v>208.715</v>
      </c>
      <c r="J116">
        <v>3.484</v>
      </c>
      <c r="K116">
        <v>371.685</v>
      </c>
      <c r="L116">
        <v>6.984</v>
      </c>
      <c r="M116" s="47">
        <f>I116/G116</f>
        <v>163.22436849925705</v>
      </c>
      <c r="N116" s="47">
        <f>M116*AB116</f>
        <v>1.5079120673628419</v>
      </c>
      <c r="O116" s="47">
        <f>K116/G116</f>
        <v>290.67412215531402</v>
      </c>
      <c r="P116" s="47">
        <f>O116*AC116</f>
        <v>5.2391869504597324</v>
      </c>
      <c r="Q116" s="50">
        <f>(I116*1000000-(G116*1000000000*0.002959))/D116/1000000</f>
        <v>1286.4490062774639</v>
      </c>
      <c r="R116" s="51">
        <f>(SQRT((J116*1000000)^2+(H116*1000000000*0.002959)^2))/1000000/D116</f>
        <v>21.875002961600071</v>
      </c>
      <c r="S116" s="39">
        <f>100*(Q116/(I116/D116))</f>
        <v>98.187157942649065</v>
      </c>
      <c r="T116" s="39">
        <f>100*(Q116/U116)</f>
        <v>99.57955469279382</v>
      </c>
      <c r="U116" s="39">
        <f>SUM(Q116:Q117)</f>
        <v>1291.8806578782171</v>
      </c>
      <c r="V116" s="39">
        <f>SQRT(R116^2 + R117^2)</f>
        <v>21.886809310106219</v>
      </c>
      <c r="W116" s="39">
        <f>(X116/D116)-U116</f>
        <v>24.459580665411295</v>
      </c>
      <c r="X116" s="40">
        <f>SUM(I116:I117)</f>
        <v>209.69300000000001</v>
      </c>
      <c r="Y116" s="40">
        <f>SQRT(J116^2 + J117^2)</f>
        <v>3.4857677776925988</v>
      </c>
      <c r="Z116" s="40">
        <f>X116/D116</f>
        <v>1316.3402385436284</v>
      </c>
      <c r="AB116">
        <v>9.2382778455638841E-3</v>
      </c>
      <c r="AC116">
        <v>1.802426343154246E-2</v>
      </c>
      <c r="AD116" s="19"/>
    </row>
    <row r="117" spans="1:30" x14ac:dyDescent="0.6">
      <c r="A117" t="s">
        <v>91</v>
      </c>
      <c r="D117">
        <v>0.1593</v>
      </c>
      <c r="E117">
        <v>1100</v>
      </c>
      <c r="F117">
        <v>0.25</v>
      </c>
      <c r="G117">
        <v>3.8100000000000002E-2</v>
      </c>
      <c r="H117">
        <v>9.4999999999999998E-3</v>
      </c>
      <c r="I117">
        <v>0.97799999999999998</v>
      </c>
      <c r="J117">
        <v>0.111</v>
      </c>
      <c r="K117">
        <v>8.1039999999999992</v>
      </c>
      <c r="L117">
        <v>5.3010000000000002</v>
      </c>
      <c r="M117" s="47">
        <f>I117/G117</f>
        <v>25.669291338582674</v>
      </c>
      <c r="N117" s="47">
        <f>M117*AB117</f>
        <v>6.9088472838426735</v>
      </c>
      <c r="O117" s="47">
        <f>K117/G117</f>
        <v>212.7034120734908</v>
      </c>
      <c r="P117" s="47">
        <f>O117*AC117</f>
        <v>145.22162034710198</v>
      </c>
      <c r="Q117" s="50">
        <f>(I117*1000000-(G117*1000000000*0.002959))/D117/1000000</f>
        <v>5.4316516007532956</v>
      </c>
      <c r="R117" s="51">
        <f>(SQRT((J117*1000000)^2+(H117*1000000000*0.002959)^2))/1000000/D117</f>
        <v>0.71879566424705221</v>
      </c>
      <c r="S117" s="39">
        <f>100*(Q117/(I117/D116))</f>
        <v>88.472607361963185</v>
      </c>
      <c r="T117" s="39">
        <f>100*(Q117/U116)</f>
        <v>0.42044530720618045</v>
      </c>
      <c r="U117" s="40"/>
      <c r="V117" s="40"/>
      <c r="W117" s="40"/>
      <c r="X117" s="40"/>
      <c r="Y117" s="40"/>
      <c r="Z117" s="40"/>
      <c r="AB117">
        <v>0.26914834510675451</v>
      </c>
      <c r="AC117">
        <v>0.68274231678486996</v>
      </c>
      <c r="AD117" s="19"/>
    </row>
    <row r="119" spans="1:30" x14ac:dyDescent="0.6">
      <c r="A119" t="s">
        <v>138</v>
      </c>
      <c r="C119" t="s">
        <v>141</v>
      </c>
      <c r="D119">
        <v>0.17630000000000001</v>
      </c>
      <c r="E119">
        <v>850</v>
      </c>
      <c r="F119">
        <v>0.25</v>
      </c>
      <c r="G119">
        <v>1.349</v>
      </c>
      <c r="H119">
        <v>1.5699999999999999E-2</v>
      </c>
      <c r="I119">
        <v>236.49299999999999</v>
      </c>
      <c r="J119">
        <v>3.4329999999999998</v>
      </c>
      <c r="K119">
        <v>402.041</v>
      </c>
      <c r="L119">
        <v>5.968</v>
      </c>
      <c r="M119" s="47">
        <f>I119/G119</f>
        <v>175.30985915492957</v>
      </c>
      <c r="N119" s="47">
        <f>M119*AB119</f>
        <v>1.4099710928895299</v>
      </c>
      <c r="O119" s="47">
        <f>K119/G119</f>
        <v>298.02891030392885</v>
      </c>
      <c r="P119" s="47">
        <f>O119*AC119</f>
        <v>4.54375331024701</v>
      </c>
      <c r="Q119" s="50">
        <f>(I119*1000000-(G119*1000000000*0.002959))/D119/1000000</f>
        <v>1318.7822404991491</v>
      </c>
      <c r="R119" s="51">
        <f>(SQRT((J119*1000000)^2+(H119*1000000000*0.002959)^2))/1000000/D119</f>
        <v>19.474272917323557</v>
      </c>
      <c r="S119" s="39">
        <f>100*(Q119/(I119/D119))</f>
        <v>98.312131437294127</v>
      </c>
      <c r="T119" s="39">
        <f>100*(Q119/U119)</f>
        <v>99.679531681186901</v>
      </c>
      <c r="U119" s="39">
        <f>SUM(Q119:Q120)</f>
        <v>1323.0221072036302</v>
      </c>
      <c r="V119" s="39">
        <f>SQRT(R119^2 + R120^2)</f>
        <v>19.482527010973815</v>
      </c>
      <c r="W119" s="39">
        <f>(X119/D119)-U119</f>
        <v>23.455487804877976</v>
      </c>
      <c r="X119" s="40">
        <f>SUM(I119:I120)</f>
        <v>237.38399999999999</v>
      </c>
      <c r="Y119" s="40">
        <f>SQRT(J119^2 + J120^2)</f>
        <v>3.4344271720332049</v>
      </c>
      <c r="Z119" s="40">
        <f>X119/D119</f>
        <v>1346.4775950085082</v>
      </c>
      <c r="AB119">
        <v>8.0427370125457243E-3</v>
      </c>
      <c r="AC119">
        <v>1.5246015246015246E-2</v>
      </c>
      <c r="AD119" s="19"/>
    </row>
    <row r="120" spans="1:30" x14ac:dyDescent="0.6">
      <c r="A120" t="s">
        <v>139</v>
      </c>
      <c r="D120">
        <v>0.17630000000000001</v>
      </c>
      <c r="E120">
        <v>1100</v>
      </c>
      <c r="F120">
        <v>0.25</v>
      </c>
      <c r="G120">
        <v>4.8500000000000001E-2</v>
      </c>
      <c r="H120">
        <v>4.7000000000000002E-3</v>
      </c>
      <c r="I120">
        <v>0.89100000000000001</v>
      </c>
      <c r="J120">
        <v>9.9000000000000005E-2</v>
      </c>
      <c r="K120">
        <v>6.1970000000000001</v>
      </c>
      <c r="L120">
        <v>4.4779999999999998</v>
      </c>
      <c r="M120" s="47">
        <f>I120/G120</f>
        <v>18.371134020618555</v>
      </c>
      <c r="N120" s="47">
        <f>M120*AB120</f>
        <v>2.6970055394447678</v>
      </c>
      <c r="O120" s="47">
        <f>K120/G120</f>
        <v>127.77319587628865</v>
      </c>
      <c r="P120" s="47">
        <f>O120*AC120</f>
        <v>93.150781509810443</v>
      </c>
      <c r="Q120" s="50">
        <f>(I120*1000000-(G120*1000000000*0.002959))/D120/1000000</f>
        <v>4.2398667044809981</v>
      </c>
      <c r="R120" s="51">
        <f>(SQRT((J120*1000000)^2+(H120*1000000000*0.002959)^2))/1000000/D120</f>
        <v>0.5670565006439543</v>
      </c>
      <c r="S120" s="39">
        <f>100*(Q120/(I120/D119))</f>
        <v>83.893209876543224</v>
      </c>
      <c r="T120" s="39">
        <f>100*(Q120/U119)</f>
        <v>0.32046831881309051</v>
      </c>
      <c r="U120" s="40"/>
      <c r="V120" s="40"/>
      <c r="W120" s="40"/>
      <c r="X120" s="40"/>
      <c r="Y120" s="40"/>
      <c r="Z120" s="40"/>
      <c r="AB120">
        <v>0.14680669883621913</v>
      </c>
      <c r="AC120">
        <v>0.72903225806451621</v>
      </c>
      <c r="AD120" s="19"/>
    </row>
    <row r="123" spans="1:30" x14ac:dyDescent="0.6">
      <c r="AD123" s="35"/>
    </row>
    <row r="124" spans="1:30" x14ac:dyDescent="0.6">
      <c r="AD124" s="35"/>
    </row>
  </sheetData>
  <mergeCells count="3">
    <mergeCell ref="G8:H8"/>
    <mergeCell ref="I8:J8"/>
    <mergeCell ref="K8:L8"/>
  </mergeCells>
  <phoneticPr fontId="2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24"/>
  <sheetViews>
    <sheetView tabSelected="1" workbookViewId="0">
      <selection activeCell="Q3" sqref="Q3"/>
    </sheetView>
  </sheetViews>
  <sheetFormatPr defaultColWidth="11" defaultRowHeight="15.75" x14ac:dyDescent="0.6"/>
  <cols>
    <col min="1" max="1" width="14.4375" customWidth="1"/>
    <col min="2" max="2" width="7.4375" customWidth="1"/>
    <col min="3" max="3" width="8.875" customWidth="1"/>
    <col min="5" max="5" width="8.5625" customWidth="1"/>
    <col min="6" max="6" width="8.875" customWidth="1"/>
    <col min="7" max="7" width="4.3125" customWidth="1"/>
    <col min="8" max="9" width="8.875" customWidth="1"/>
    <col min="10" max="10" width="4.3125" customWidth="1"/>
    <col min="11" max="12" width="8.875" customWidth="1"/>
    <col min="13" max="13" width="4.3125" customWidth="1"/>
    <col min="14" max="15" width="8.875" customWidth="1"/>
    <col min="16" max="16" width="4.3125" customWidth="1"/>
    <col min="17" max="18" width="8.875" customWidth="1"/>
    <col min="19" max="19" width="4.3125" customWidth="1"/>
    <col min="20" max="21" width="8.875" customWidth="1"/>
    <col min="22" max="22" width="4.3125" customWidth="1"/>
    <col min="23" max="23" width="8.875" customWidth="1"/>
    <col min="24" max="24" width="3.875" customWidth="1"/>
    <col min="25" max="25" width="19.6875" customWidth="1"/>
    <col min="26" max="26" width="16.875" customWidth="1"/>
    <col min="27" max="27" width="8.875" customWidth="1"/>
    <col min="28" max="28" width="4.3125" customWidth="1"/>
    <col min="29" max="29" width="8.875" customWidth="1"/>
  </cols>
  <sheetData>
    <row r="1" spans="1:29" x14ac:dyDescent="0.6">
      <c r="A1" s="3" t="s">
        <v>213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"/>
      <c r="Z1" s="4"/>
      <c r="AA1" s="1"/>
      <c r="AB1" s="1"/>
      <c r="AC1" s="1"/>
    </row>
    <row r="2" spans="1:29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  <c r="Z2" s="4"/>
      <c r="AA2" s="1"/>
      <c r="AB2" s="1"/>
      <c r="AC2" s="1"/>
    </row>
    <row r="3" spans="1:29" ht="16.149999999999999" x14ac:dyDescent="0.6">
      <c r="A3" s="1"/>
      <c r="B3" s="4"/>
      <c r="C3" s="4"/>
      <c r="D3" s="4" t="s">
        <v>9</v>
      </c>
      <c r="E3" s="4" t="s">
        <v>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57" t="s">
        <v>212</v>
      </c>
      <c r="V3" s="57"/>
      <c r="W3" s="57"/>
      <c r="X3" s="1"/>
      <c r="Y3" s="4" t="s">
        <v>54</v>
      </c>
      <c r="Z3" s="4" t="s">
        <v>30</v>
      </c>
      <c r="AA3" s="57" t="s">
        <v>31</v>
      </c>
      <c r="AB3" s="57"/>
      <c r="AC3" s="57"/>
    </row>
    <row r="4" spans="1:29" ht="16.149999999999999" x14ac:dyDescent="0.6">
      <c r="A4" s="1"/>
      <c r="B4" s="4"/>
      <c r="C4" s="4" t="s">
        <v>19</v>
      </c>
      <c r="D4" s="4" t="s">
        <v>32</v>
      </c>
      <c r="E4" s="4" t="s">
        <v>33</v>
      </c>
      <c r="F4" s="57" t="s">
        <v>46</v>
      </c>
      <c r="G4" s="57"/>
      <c r="H4" s="57"/>
      <c r="I4" s="57" t="s">
        <v>47</v>
      </c>
      <c r="J4" s="57"/>
      <c r="K4" s="57"/>
      <c r="L4" s="57" t="s">
        <v>49</v>
      </c>
      <c r="M4" s="57"/>
      <c r="N4" s="57"/>
      <c r="O4" s="58" t="s">
        <v>51</v>
      </c>
      <c r="P4" s="57"/>
      <c r="Q4" s="57"/>
      <c r="R4" s="58" t="s">
        <v>52</v>
      </c>
      <c r="S4" s="57"/>
      <c r="T4" s="57"/>
      <c r="U4" s="57" t="s">
        <v>34</v>
      </c>
      <c r="V4" s="57"/>
      <c r="W4" s="57"/>
      <c r="X4" s="1"/>
      <c r="Y4" s="4" t="s">
        <v>35</v>
      </c>
      <c r="Z4" s="4" t="s">
        <v>55</v>
      </c>
      <c r="AA4" s="57" t="s">
        <v>55</v>
      </c>
      <c r="AB4" s="57"/>
      <c r="AC4" s="57"/>
    </row>
    <row r="5" spans="1:29" ht="16.149999999999999" x14ac:dyDescent="0.6">
      <c r="A5" s="5" t="s">
        <v>18</v>
      </c>
      <c r="B5" s="6" t="s">
        <v>19</v>
      </c>
      <c r="C5" s="6" t="s">
        <v>20</v>
      </c>
      <c r="D5" s="6" t="s">
        <v>36</v>
      </c>
      <c r="E5" s="6" t="s">
        <v>37</v>
      </c>
      <c r="F5" s="56" t="s">
        <v>38</v>
      </c>
      <c r="G5" s="56"/>
      <c r="H5" s="56"/>
      <c r="I5" s="56" t="s">
        <v>39</v>
      </c>
      <c r="J5" s="56"/>
      <c r="K5" s="56"/>
      <c r="L5" s="56" t="s">
        <v>39</v>
      </c>
      <c r="M5" s="56"/>
      <c r="N5" s="56"/>
      <c r="O5" s="56" t="s">
        <v>40</v>
      </c>
      <c r="P5" s="56"/>
      <c r="Q5" s="56"/>
      <c r="R5" s="56" t="s">
        <v>40</v>
      </c>
      <c r="S5" s="56"/>
      <c r="T5" s="56"/>
      <c r="U5" s="56" t="s">
        <v>41</v>
      </c>
      <c r="V5" s="56"/>
      <c r="W5" s="56"/>
      <c r="X5" s="7"/>
      <c r="Y5" s="6" t="s">
        <v>42</v>
      </c>
      <c r="Z5" s="6" t="s">
        <v>43</v>
      </c>
      <c r="AA5" s="56" t="s">
        <v>41</v>
      </c>
      <c r="AB5" s="56"/>
      <c r="AC5" s="56"/>
    </row>
    <row r="6" spans="1:29" ht="16.149999999999999" thickBot="1" x14ac:dyDescent="0.6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  <c r="Y6" s="9"/>
      <c r="Z6" s="9"/>
      <c r="AA6" s="9"/>
      <c r="AB6" s="9"/>
      <c r="AC6" s="9"/>
    </row>
    <row r="7" spans="1:29" ht="16.149999999999999" thickTop="1" x14ac:dyDescent="0.6"/>
    <row r="8" spans="1:29" x14ac:dyDescent="0.6">
      <c r="A8" s="1" t="str">
        <f>'All data'!B11</f>
        <v>CRONUS-A</v>
      </c>
      <c r="B8" s="4" t="str">
        <f>'All data'!C11</f>
        <v>201810a</v>
      </c>
      <c r="C8" s="4">
        <f>'All data'!D11</f>
        <v>0.1454</v>
      </c>
      <c r="D8" s="4">
        <f>'All data'!E11</f>
        <v>850</v>
      </c>
      <c r="E8" s="4">
        <f>'All data'!F11</f>
        <v>0.25</v>
      </c>
      <c r="F8" s="17">
        <f>'All data'!G11</f>
        <v>1.7991999999999999</v>
      </c>
      <c r="G8" s="11" t="s">
        <v>24</v>
      </c>
      <c r="H8" s="16">
        <f>'All data'!H11</f>
        <v>2.7900000000000001E-2</v>
      </c>
      <c r="I8" s="17">
        <f>'All data'!I11</f>
        <v>50.497</v>
      </c>
      <c r="J8" s="11" t="s">
        <v>24</v>
      </c>
      <c r="K8" s="12">
        <f>'All data'!J11</f>
        <v>0.98899999999999999</v>
      </c>
      <c r="L8" s="17">
        <f>'All data'!K11</f>
        <v>234.20400000000001</v>
      </c>
      <c r="M8" s="11" t="s">
        <v>24</v>
      </c>
      <c r="N8" s="16">
        <f>'All data'!L11</f>
        <v>5.2880000000000003</v>
      </c>
      <c r="O8" s="17">
        <f>'All data'!M11</f>
        <v>28.066362827923523</v>
      </c>
      <c r="P8" s="11" t="s">
        <v>24</v>
      </c>
      <c r="Q8" s="16">
        <f>'All data'!N11</f>
        <v>0.27109381285550155</v>
      </c>
      <c r="R8" s="14">
        <f>'All data'!O11</f>
        <v>130.1711871943086</v>
      </c>
      <c r="S8" s="11" t="s">
        <v>24</v>
      </c>
      <c r="T8" s="15">
        <f>'All data'!P11</f>
        <v>2.3976273926810485</v>
      </c>
      <c r="U8" s="18">
        <f>'All data'!Q11</f>
        <v>310.68203026134802</v>
      </c>
      <c r="V8" s="11" t="s">
        <v>24</v>
      </c>
      <c r="W8" s="20">
        <f>'All data'!R11</f>
        <v>6.825582362935819</v>
      </c>
      <c r="X8" s="1"/>
      <c r="Y8" s="13">
        <f>'All data'!S11</f>
        <v>89.457130522605311</v>
      </c>
      <c r="Z8" s="13">
        <f>'All data'!T11</f>
        <v>98.31033745465902</v>
      </c>
      <c r="AA8" s="14">
        <f>'All data'!U11</f>
        <v>316.0217310866575</v>
      </c>
      <c r="AB8" s="11" t="s">
        <v>24</v>
      </c>
      <c r="AC8" s="15">
        <f>'All data'!V11</f>
        <v>6.86058233574441</v>
      </c>
    </row>
    <row r="9" spans="1:29" x14ac:dyDescent="0.6">
      <c r="A9" s="1"/>
      <c r="B9" s="4"/>
      <c r="C9" s="4"/>
      <c r="D9" s="4">
        <f>'All data'!E12</f>
        <v>1100</v>
      </c>
      <c r="E9" s="4">
        <f>'All data'!F12</f>
        <v>0.25</v>
      </c>
      <c r="F9" s="17">
        <f>'All data'!G12</f>
        <v>0.1925</v>
      </c>
      <c r="G9" s="11" t="s">
        <v>24</v>
      </c>
      <c r="H9" s="16">
        <f>'All data'!H12</f>
        <v>1.0200000000000001E-2</v>
      </c>
      <c r="I9" s="17">
        <f>'All data'!I12</f>
        <v>1.3460000000000001</v>
      </c>
      <c r="J9" s="11" t="s">
        <v>24</v>
      </c>
      <c r="K9" s="12">
        <f>'All data'!J12</f>
        <v>9.6000000000000002E-2</v>
      </c>
      <c r="L9" s="17">
        <f>'All data'!K12</f>
        <v>20.312000000000001</v>
      </c>
      <c r="M9" s="11" t="s">
        <v>24</v>
      </c>
      <c r="N9" s="16">
        <f>'All data'!L12</f>
        <v>3.7269999999999999</v>
      </c>
      <c r="O9" s="17">
        <f>'All data'!M12</f>
        <v>6.9922077922077923</v>
      </c>
      <c r="P9" s="11" t="s">
        <v>24</v>
      </c>
      <c r="Q9" s="16">
        <f>'All data'!N12</f>
        <v>0.59235297453638069</v>
      </c>
      <c r="R9" s="14">
        <f>'All data'!O12</f>
        <v>105.51688311688312</v>
      </c>
      <c r="S9" s="11" t="s">
        <v>24</v>
      </c>
      <c r="T9" s="15">
        <f>'All data'!P12</f>
        <v>19.584573002754826</v>
      </c>
      <c r="U9" s="18">
        <f>'All data'!Q12</f>
        <v>5.3397008253094906</v>
      </c>
      <c r="V9" s="11" t="s">
        <v>24</v>
      </c>
      <c r="W9" s="20">
        <f>'All data'!R12</f>
        <v>0.69210937886125112</v>
      </c>
      <c r="X9" s="1"/>
      <c r="Y9" s="13">
        <f>'All data'!S12</f>
        <v>57.681463595839524</v>
      </c>
      <c r="Z9" s="13">
        <f>'All data'!T12</f>
        <v>1.6896625453409948</v>
      </c>
      <c r="AA9" s="14"/>
      <c r="AB9" s="11"/>
      <c r="AC9" s="15"/>
    </row>
    <row r="10" spans="1:29" x14ac:dyDescent="0.6">
      <c r="A10" s="1"/>
      <c r="B10" s="4"/>
      <c r="C10" s="4"/>
      <c r="D10" s="4"/>
      <c r="E10" s="4"/>
      <c r="F10" s="17"/>
      <c r="G10" s="11"/>
      <c r="H10" s="16"/>
      <c r="I10" s="17"/>
      <c r="J10" s="11"/>
      <c r="K10" s="12"/>
      <c r="L10" s="17"/>
      <c r="M10" s="11"/>
      <c r="N10" s="16"/>
      <c r="O10" s="17"/>
      <c r="P10" s="11"/>
      <c r="Q10" s="16"/>
      <c r="R10" s="14"/>
      <c r="S10" s="11"/>
      <c r="T10" s="15"/>
      <c r="U10" s="18"/>
      <c r="V10" s="11"/>
      <c r="W10" s="20"/>
      <c r="X10" s="1"/>
      <c r="Y10" s="13"/>
      <c r="Z10" s="13"/>
      <c r="AA10" s="14"/>
      <c r="AB10" s="11"/>
      <c r="AC10" s="15"/>
    </row>
    <row r="11" spans="1:29" x14ac:dyDescent="0.6">
      <c r="A11" s="1"/>
      <c r="B11" s="4" t="str">
        <f>'All data'!C14</f>
        <v>201810b</v>
      </c>
      <c r="C11" s="4">
        <f>'All data'!D14</f>
        <v>9.6799999999999997E-2</v>
      </c>
      <c r="D11" s="4">
        <f>'All data'!E14</f>
        <v>850</v>
      </c>
      <c r="E11" s="4">
        <f>'All data'!F14</f>
        <v>0.25</v>
      </c>
      <c r="F11" s="17">
        <f>'All data'!G14</f>
        <v>1.2766</v>
      </c>
      <c r="G11" s="11" t="s">
        <v>24</v>
      </c>
      <c r="H11" s="16">
        <f>'All data'!H14</f>
        <v>2.1100000000000001E-2</v>
      </c>
      <c r="I11" s="17">
        <f>'All data'!I14</f>
        <v>33.747</v>
      </c>
      <c r="J11" s="11" t="s">
        <v>24</v>
      </c>
      <c r="K11" s="12">
        <f>'All data'!J14</f>
        <v>0.7</v>
      </c>
      <c r="L11" s="17">
        <f>'All data'!K14</f>
        <v>168.92</v>
      </c>
      <c r="M11" s="11" t="s">
        <v>24</v>
      </c>
      <c r="N11" s="16">
        <f>'All data'!L14</f>
        <v>4.8630000000000004</v>
      </c>
      <c r="O11" s="17">
        <f>'All data'!M14</f>
        <v>26.435061883127059</v>
      </c>
      <c r="P11" s="11" t="s">
        <v>24</v>
      </c>
      <c r="Q11" s="16">
        <f>'All data'!N14</f>
        <v>0.34744097522244471</v>
      </c>
      <c r="R11" s="14">
        <f>'All data'!O14</f>
        <v>132.320225599248</v>
      </c>
      <c r="S11" s="11" t="s">
        <v>24</v>
      </c>
      <c r="T11" s="15">
        <f>'All data'!P14</f>
        <v>3.3979514126695105</v>
      </c>
      <c r="U11" s="18">
        <f>'All data'!Q14</f>
        <v>309.60269214876035</v>
      </c>
      <c r="V11" s="11" t="s">
        <v>24</v>
      </c>
      <c r="W11" s="20">
        <f>'All data'!R14</f>
        <v>7.2601121215465021</v>
      </c>
      <c r="X11" s="1"/>
      <c r="Y11" s="13">
        <f>'All data'!S14</f>
        <v>88.806532728835151</v>
      </c>
      <c r="Z11" s="13">
        <f>'All data'!T14</f>
        <v>97.825313535588791</v>
      </c>
      <c r="AA11" s="14">
        <f>'All data'!U14</f>
        <v>316.48525413223143</v>
      </c>
      <c r="AB11" s="11" t="s">
        <v>24</v>
      </c>
      <c r="AC11" s="15">
        <f>'All data'!V14</f>
        <v>7.3463181399380177</v>
      </c>
    </row>
    <row r="12" spans="1:29" x14ac:dyDescent="0.6">
      <c r="A12" s="1"/>
      <c r="B12" s="4"/>
      <c r="C12" s="4"/>
      <c r="D12" s="4">
        <f>'All data'!E15</f>
        <v>1100</v>
      </c>
      <c r="E12" s="4">
        <f>'All data'!F15</f>
        <v>0.25</v>
      </c>
      <c r="F12" s="17">
        <f>'All data'!G15</f>
        <v>0.152</v>
      </c>
      <c r="G12" s="11" t="s">
        <v>24</v>
      </c>
      <c r="H12" s="16">
        <f>'All data'!H15</f>
        <v>9.4000000000000004E-3</v>
      </c>
      <c r="I12" s="17">
        <f>'All data'!I15</f>
        <v>1.1160000000000001</v>
      </c>
      <c r="J12" s="11" t="s">
        <v>24</v>
      </c>
      <c r="K12" s="12">
        <f>'All data'!J15</f>
        <v>0.105</v>
      </c>
      <c r="L12" s="17">
        <f>'All data'!K15</f>
        <v>16.919</v>
      </c>
      <c r="M12" s="11" t="s">
        <v>24</v>
      </c>
      <c r="N12" s="16">
        <f>'All data'!L15</f>
        <v>3.7909999999999999</v>
      </c>
      <c r="O12" s="17">
        <f>'All data'!M15</f>
        <v>7.3421052631578956</v>
      </c>
      <c r="P12" s="11" t="s">
        <v>24</v>
      </c>
      <c r="Q12" s="16">
        <f>'All data'!N15</f>
        <v>0.79938316665450049</v>
      </c>
      <c r="R12" s="14">
        <f>'All data'!O15</f>
        <v>111.30921052631579</v>
      </c>
      <c r="S12" s="11" t="s">
        <v>24</v>
      </c>
      <c r="T12" s="15">
        <f>'All data'!P15</f>
        <v>25.279380846640841</v>
      </c>
      <c r="U12" s="18">
        <f>'All data'!Q15</f>
        <v>6.8825619834710743</v>
      </c>
      <c r="V12" s="11" t="s">
        <v>24</v>
      </c>
      <c r="W12" s="20">
        <f>'All data'!R15</f>
        <v>1.1221239663049378</v>
      </c>
      <c r="X12" s="1"/>
      <c r="Y12" s="13">
        <f>'All data'!S15</f>
        <v>59.698207885304654</v>
      </c>
      <c r="Z12" s="13">
        <f>'All data'!T15</f>
        <v>2.1746864644112156</v>
      </c>
      <c r="AA12" s="14"/>
      <c r="AB12" s="11"/>
      <c r="AC12" s="15"/>
    </row>
    <row r="13" spans="1:29" x14ac:dyDescent="0.6">
      <c r="A13" s="1"/>
      <c r="B13" s="4"/>
      <c r="C13" s="4"/>
      <c r="D13" s="4"/>
      <c r="E13" s="4"/>
      <c r="F13" s="17"/>
      <c r="G13" s="11"/>
      <c r="H13" s="16"/>
      <c r="I13" s="17"/>
      <c r="J13" s="11"/>
      <c r="K13" s="12"/>
      <c r="L13" s="17"/>
      <c r="M13" s="11"/>
      <c r="N13" s="16"/>
      <c r="O13" s="17"/>
      <c r="P13" s="11"/>
      <c r="Q13" s="16"/>
      <c r="R13" s="14"/>
      <c r="S13" s="11"/>
      <c r="T13" s="15"/>
      <c r="U13" s="18"/>
      <c r="V13" s="11"/>
      <c r="W13" s="20"/>
      <c r="X13" s="1"/>
      <c r="Y13" s="13"/>
      <c r="Z13" s="13"/>
      <c r="AA13" s="14"/>
      <c r="AB13" s="11"/>
      <c r="AC13" s="15"/>
    </row>
    <row r="14" spans="1:29" x14ac:dyDescent="0.6">
      <c r="A14" s="1"/>
      <c r="B14" s="4" t="str">
        <f>'All data'!C17</f>
        <v>201810c</v>
      </c>
      <c r="C14" s="4">
        <f>'All data'!D17</f>
        <v>3.9399999999999998E-2</v>
      </c>
      <c r="D14" s="4">
        <f>'All data'!E17</f>
        <v>850</v>
      </c>
      <c r="E14" s="4">
        <f>'All data'!F17</f>
        <v>0.25</v>
      </c>
      <c r="F14" s="17">
        <f>'All data'!G17</f>
        <v>0.54759999999999998</v>
      </c>
      <c r="G14" s="11" t="s">
        <v>24</v>
      </c>
      <c r="H14" s="16">
        <f>'All data'!H17</f>
        <v>1.38E-2</v>
      </c>
      <c r="I14" s="17">
        <f>'All data'!I17</f>
        <v>13.99</v>
      </c>
      <c r="J14" s="11" t="s">
        <v>24</v>
      </c>
      <c r="K14" s="12">
        <f>'All data'!J17</f>
        <v>0.34</v>
      </c>
      <c r="L14" s="17">
        <f>'All data'!K17</f>
        <v>71.841999999999999</v>
      </c>
      <c r="M14" s="11" t="s">
        <v>24</v>
      </c>
      <c r="N14" s="16">
        <f>'All data'!L17</f>
        <v>3.859</v>
      </c>
      <c r="O14" s="17">
        <f>'All data'!M17</f>
        <v>25.547845142439737</v>
      </c>
      <c r="P14" s="11" t="s">
        <v>24</v>
      </c>
      <c r="Q14" s="16">
        <f>'All data'!N17</f>
        <v>0.67022095940217474</v>
      </c>
      <c r="R14" s="14">
        <f>'All data'!O17</f>
        <v>131.19430241051862</v>
      </c>
      <c r="S14" s="11" t="s">
        <v>24</v>
      </c>
      <c r="T14" s="15">
        <f>'All data'!P17</f>
        <v>7.1942039402569229</v>
      </c>
      <c r="U14" s="18">
        <f>'All data'!Q17</f>
        <v>313.95054822335027</v>
      </c>
      <c r="V14" s="11" t="s">
        <v>24</v>
      </c>
      <c r="W14" s="20">
        <f>'All data'!R17</f>
        <v>8.6914549882455283</v>
      </c>
      <c r="X14" s="1"/>
      <c r="Y14" s="13">
        <f>'All data'!S17</f>
        <v>88.417809864188698</v>
      </c>
      <c r="Z14" s="13">
        <f>'All data'!T17</f>
        <v>91.45822919223059</v>
      </c>
      <c r="AA14" s="14">
        <f>'All data'!U17</f>
        <v>343.27206091370562</v>
      </c>
      <c r="AB14" s="11" t="s">
        <v>24</v>
      </c>
      <c r="AC14" s="15">
        <f>'All data'!V17</f>
        <v>9.2852979453603535</v>
      </c>
    </row>
    <row r="15" spans="1:29" x14ac:dyDescent="0.6">
      <c r="A15" s="1"/>
      <c r="B15" s="4"/>
      <c r="C15" s="4"/>
      <c r="D15" s="4">
        <f>'All data'!E18</f>
        <v>1100</v>
      </c>
      <c r="E15" s="4">
        <f>'All data'!F18</f>
        <v>0.25</v>
      </c>
      <c r="F15" s="17">
        <f>'All data'!G18</f>
        <v>0.1236</v>
      </c>
      <c r="G15" s="11" t="s">
        <v>24</v>
      </c>
      <c r="H15" s="16">
        <f>'All data'!H18</f>
        <v>1.04E-2</v>
      </c>
      <c r="I15" s="17">
        <f>'All data'!I18</f>
        <v>1.5209999999999999</v>
      </c>
      <c r="J15" s="11" t="s">
        <v>24</v>
      </c>
      <c r="K15" s="12">
        <f>'All data'!J18</f>
        <v>0.125</v>
      </c>
      <c r="L15" s="17">
        <f>'All data'!K18</f>
        <v>13.893000000000001</v>
      </c>
      <c r="M15" s="11" t="s">
        <v>24</v>
      </c>
      <c r="N15" s="16">
        <f>'All data'!L18</f>
        <v>3.907</v>
      </c>
      <c r="O15" s="17">
        <f>'All data'!M18</f>
        <v>12.305825242718445</v>
      </c>
      <c r="P15" s="11" t="s">
        <v>24</v>
      </c>
      <c r="Q15" s="16">
        <f>'All data'!N18</f>
        <v>1.403938395746648</v>
      </c>
      <c r="R15" s="14">
        <f>'All data'!O18</f>
        <v>112.40291262135922</v>
      </c>
      <c r="S15" s="11" t="s">
        <v>24</v>
      </c>
      <c r="T15" s="15">
        <f>'All data'!P18</f>
        <v>32.272125134843577</v>
      </c>
      <c r="U15" s="18">
        <f>'All data'!Q18</f>
        <v>29.321512690355334</v>
      </c>
      <c r="V15" s="11" t="s">
        <v>24</v>
      </c>
      <c r="W15" s="20">
        <f>'All data'!R18</f>
        <v>3.2673181849056476</v>
      </c>
      <c r="X15" s="1"/>
      <c r="Y15" s="13">
        <f>'All data'!S18</f>
        <v>75.954477317554264</v>
      </c>
      <c r="Z15" s="13">
        <f>'All data'!T18</f>
        <v>8.5417708077694101</v>
      </c>
      <c r="AA15" s="14"/>
      <c r="AB15" s="11"/>
      <c r="AC15" s="15"/>
    </row>
    <row r="16" spans="1:29" x14ac:dyDescent="0.6">
      <c r="N16" s="24"/>
    </row>
    <row r="17" spans="1:29" x14ac:dyDescent="0.6">
      <c r="A17" s="1"/>
      <c r="B17" s="4" t="str">
        <f>'All data'!C20</f>
        <v>201810d</v>
      </c>
      <c r="C17" s="4">
        <f>'All data'!D20</f>
        <v>0.13950000000000001</v>
      </c>
      <c r="D17" s="4">
        <f>'All data'!E20</f>
        <v>850</v>
      </c>
      <c r="E17" s="4">
        <f>'All data'!F20</f>
        <v>0.25</v>
      </c>
      <c r="F17" s="17">
        <f>'All data'!G20</f>
        <v>1.9761</v>
      </c>
      <c r="G17" s="11" t="s">
        <v>24</v>
      </c>
      <c r="H17" s="16">
        <f>'All data'!H20</f>
        <v>4.7300000000000002E-2</v>
      </c>
      <c r="I17" s="17">
        <f>'All data'!I20</f>
        <v>48.606999999999999</v>
      </c>
      <c r="J17" s="11" t="s">
        <v>24</v>
      </c>
      <c r="K17" s="12">
        <f>'All data'!J20</f>
        <v>1.6519999999999999</v>
      </c>
      <c r="L17" s="17">
        <f>'All data'!K20</f>
        <v>249.64599999999999</v>
      </c>
      <c r="M17" s="11" t="s">
        <v>24</v>
      </c>
      <c r="N17" s="16">
        <f>'All data'!L20</f>
        <v>8.8620000000000001</v>
      </c>
      <c r="O17" s="17">
        <f>'All data'!M20</f>
        <v>24.597439400840038</v>
      </c>
      <c r="P17" s="11" t="s">
        <v>24</v>
      </c>
      <c r="Q17" s="16">
        <f>'All data'!N20</f>
        <v>0.25147864548590304</v>
      </c>
      <c r="R17" s="14">
        <f>'All data'!O20</f>
        <v>126.33267547188908</v>
      </c>
      <c r="S17" s="11" t="s">
        <v>24</v>
      </c>
      <c r="T17" s="15">
        <f>'All data'!P20</f>
        <v>3.4143966343753807</v>
      </c>
      <c r="U17" s="18">
        <f>'All data'!Q20</f>
        <v>306.5212910394265</v>
      </c>
      <c r="V17" s="11" t="s">
        <v>24</v>
      </c>
      <c r="W17" s="20">
        <f>'All data'!R20</f>
        <v>11.884718797672779</v>
      </c>
      <c r="X17" s="1"/>
      <c r="Y17" s="13">
        <f>'All data'!S20</f>
        <v>87.970292550455696</v>
      </c>
      <c r="Z17" s="13">
        <f>'All data'!T20</f>
        <v>97.758552722798015</v>
      </c>
      <c r="AA17" s="14">
        <f>'All data'!U20</f>
        <v>313.5493340501792</v>
      </c>
      <c r="AB17" s="11" t="s">
        <v>24</v>
      </c>
      <c r="AC17" s="15">
        <f>'All data'!V20</f>
        <v>11.917442048369931</v>
      </c>
    </row>
    <row r="18" spans="1:29" x14ac:dyDescent="0.6">
      <c r="A18" s="1"/>
      <c r="B18" s="4"/>
      <c r="C18" s="4"/>
      <c r="D18" s="4">
        <f>'All data'!E21</f>
        <v>1100</v>
      </c>
      <c r="E18" s="4">
        <f>'All data'!F21</f>
        <v>0.25</v>
      </c>
      <c r="F18" s="17">
        <f>'All data'!G21</f>
        <v>0.13200000000000001</v>
      </c>
      <c r="G18" s="11" t="s">
        <v>24</v>
      </c>
      <c r="H18" s="16">
        <f>'All data'!H21</f>
        <v>9.2999999999999992E-3</v>
      </c>
      <c r="I18" s="17">
        <f>'All data'!I21</f>
        <v>1.371</v>
      </c>
      <c r="J18" s="11" t="s">
        <v>24</v>
      </c>
      <c r="K18" s="12">
        <f>'All data'!J21</f>
        <v>0.12</v>
      </c>
      <c r="L18" s="17">
        <f>'All data'!K21</f>
        <v>14.345000000000001</v>
      </c>
      <c r="M18" s="11" t="s">
        <v>24</v>
      </c>
      <c r="N18" s="16">
        <f>'All data'!L21</f>
        <v>6.843</v>
      </c>
      <c r="O18" s="17">
        <f>'All data'!M21</f>
        <v>10.386363636363637</v>
      </c>
      <c r="P18" s="11" t="s">
        <v>24</v>
      </c>
      <c r="Q18" s="16">
        <f>'All data'!N21</f>
        <v>1.0894574221559279</v>
      </c>
      <c r="R18" s="14">
        <f>'All data'!O21</f>
        <v>108.67424242424242</v>
      </c>
      <c r="S18" s="11" t="s">
        <v>24</v>
      </c>
      <c r="T18" s="15">
        <f>'All data'!P21</f>
        <v>51.069856754408093</v>
      </c>
      <c r="U18" s="18">
        <f>'All data'!Q21</f>
        <v>7.028043010752687</v>
      </c>
      <c r="V18" s="11" t="s">
        <v>24</v>
      </c>
      <c r="W18" s="20">
        <f>'All data'!R21</f>
        <v>0.88254409323218364</v>
      </c>
      <c r="X18" s="1"/>
      <c r="Y18" s="13">
        <f>'All data'!S21</f>
        <v>71.510722100656452</v>
      </c>
      <c r="Z18" s="13">
        <f>'All data'!T21</f>
        <v>2.2414472772019813</v>
      </c>
      <c r="AA18" s="14"/>
      <c r="AB18" s="11"/>
      <c r="AC18" s="15"/>
    </row>
    <row r="19" spans="1:29" x14ac:dyDescent="0.6">
      <c r="A19" s="1"/>
      <c r="B19" s="4"/>
      <c r="C19" s="4"/>
      <c r="D19" s="4"/>
      <c r="E19" s="4"/>
      <c r="F19" s="17"/>
      <c r="G19" s="11"/>
      <c r="H19" s="16"/>
      <c r="I19" s="17"/>
      <c r="J19" s="11"/>
      <c r="K19" s="12"/>
      <c r="L19" s="17"/>
      <c r="M19" s="11"/>
      <c r="N19" s="16"/>
      <c r="O19" s="17"/>
      <c r="P19" s="11"/>
      <c r="Q19" s="16"/>
      <c r="R19" s="14"/>
      <c r="S19" s="11"/>
      <c r="T19" s="15"/>
      <c r="U19" s="21"/>
      <c r="V19" s="11"/>
      <c r="W19" s="20"/>
      <c r="X19" s="1"/>
      <c r="Y19" s="13"/>
      <c r="Z19" s="13"/>
      <c r="AA19" s="14"/>
      <c r="AB19" s="11"/>
      <c r="AC19" s="15"/>
    </row>
    <row r="20" spans="1:29" x14ac:dyDescent="0.6">
      <c r="A20" s="1"/>
      <c r="B20" s="4" t="str">
        <f>'All data'!C23</f>
        <v>201810e</v>
      </c>
      <c r="C20" s="4">
        <f>'All data'!D23</f>
        <v>0.122</v>
      </c>
      <c r="D20" s="4">
        <f>'All data'!E23</f>
        <v>850</v>
      </c>
      <c r="E20" s="4">
        <f>'All data'!F23</f>
        <v>0.25</v>
      </c>
      <c r="F20" s="17">
        <f>'All data'!G23</f>
        <v>1.6156999999999999</v>
      </c>
      <c r="G20" s="11" t="s">
        <v>24</v>
      </c>
      <c r="H20" s="16">
        <f>'All data'!H23</f>
        <v>2.23E-2</v>
      </c>
      <c r="I20" s="17">
        <f>'All data'!I23</f>
        <v>42.713999999999999</v>
      </c>
      <c r="J20" s="11" t="s">
        <v>24</v>
      </c>
      <c r="K20" s="12">
        <f>'All data'!J23</f>
        <v>0.61899999999999999</v>
      </c>
      <c r="L20" s="17">
        <f>'All data'!K23</f>
        <v>210.214</v>
      </c>
      <c r="M20" s="11" t="s">
        <v>24</v>
      </c>
      <c r="N20" s="16">
        <f>'All data'!L23</f>
        <v>5.6059999999999999</v>
      </c>
      <c r="O20" s="17">
        <f>'All data'!M23</f>
        <v>26.436838522002848</v>
      </c>
      <c r="P20" s="11" t="s">
        <v>24</v>
      </c>
      <c r="Q20" s="16">
        <f>'All data'!N23</f>
        <v>0.40274632818008493</v>
      </c>
      <c r="R20" s="14">
        <f>'All data'!O23</f>
        <v>130.1070743331064</v>
      </c>
      <c r="S20" s="11" t="s">
        <v>24</v>
      </c>
      <c r="T20" s="15">
        <f>'All data'!P23</f>
        <v>3.6057387805941725</v>
      </c>
      <c r="U20" s="18">
        <f>'All data'!Q23</f>
        <v>310.92740737704924</v>
      </c>
      <c r="V20" s="11" t="s">
        <v>24</v>
      </c>
      <c r="W20" s="20">
        <f>'All data'!R23</f>
        <v>5.1025173648944424</v>
      </c>
      <c r="X20" s="1"/>
      <c r="Y20" s="13">
        <f>'All data'!S23</f>
        <v>88.807284965116835</v>
      </c>
      <c r="Z20" s="13">
        <f>'All data'!T23</f>
        <v>98.506749494187176</v>
      </c>
      <c r="AA20" s="14">
        <f>'All data'!U23</f>
        <v>315.64071393442629</v>
      </c>
      <c r="AB20" s="11" t="s">
        <v>24</v>
      </c>
      <c r="AC20" s="15">
        <f>'All data'!V23</f>
        <v>5.181306549424491</v>
      </c>
    </row>
    <row r="21" spans="1:29" x14ac:dyDescent="0.6">
      <c r="A21" s="1"/>
      <c r="B21" s="4"/>
      <c r="C21" s="4"/>
      <c r="D21" s="4">
        <f>'All data'!E24</f>
        <v>1100</v>
      </c>
      <c r="E21" s="4">
        <f>'All data'!F24</f>
        <v>0.25</v>
      </c>
      <c r="F21" s="17">
        <f>'All data'!G24</f>
        <v>0.12740000000000001</v>
      </c>
      <c r="G21" s="11" t="s">
        <v>24</v>
      </c>
      <c r="H21" s="16">
        <f>'All data'!H24</f>
        <v>9.7000000000000003E-3</v>
      </c>
      <c r="I21" s="17">
        <f>'All data'!I24</f>
        <v>0.95199999999999996</v>
      </c>
      <c r="J21" s="11" t="s">
        <v>24</v>
      </c>
      <c r="K21" s="12">
        <f>'All data'!J24</f>
        <v>0.106</v>
      </c>
      <c r="L21" s="17">
        <f>'All data'!K24</f>
        <v>14.228999999999999</v>
      </c>
      <c r="M21" s="11" t="s">
        <v>24</v>
      </c>
      <c r="N21" s="16">
        <f>'All data'!L24</f>
        <v>5.375</v>
      </c>
      <c r="O21" s="17">
        <f>'All data'!M24</f>
        <v>7.4725274725274717</v>
      </c>
      <c r="P21" s="11" t="s">
        <v>24</v>
      </c>
      <c r="Q21" s="16">
        <f>'All data'!N24</f>
        <v>0.99432011982619251</v>
      </c>
      <c r="R21" s="14">
        <f>'All data'!O24</f>
        <v>111.68759811616953</v>
      </c>
      <c r="S21" s="11" t="s">
        <v>24</v>
      </c>
      <c r="T21" s="15">
        <f>'All data'!P24</f>
        <v>41.857874428152982</v>
      </c>
      <c r="U21" s="18">
        <f>'All data'!Q24</f>
        <v>4.7133065573770487</v>
      </c>
      <c r="V21" s="11" t="s">
        <v>24</v>
      </c>
      <c r="W21" s="20">
        <f>'All data'!R24</f>
        <v>0.90014115563049102</v>
      </c>
      <c r="X21" s="1"/>
      <c r="Y21" s="13">
        <f>'All data'!S24</f>
        <v>60.401617647058814</v>
      </c>
      <c r="Z21" s="13">
        <f>'All data'!T24</f>
        <v>1.49325050581283</v>
      </c>
      <c r="AA21" s="14"/>
      <c r="AB21" s="11"/>
      <c r="AC21" s="15"/>
    </row>
    <row r="22" spans="1:29" x14ac:dyDescent="0.6">
      <c r="A22" s="1"/>
      <c r="B22" s="4"/>
      <c r="C22" s="4"/>
      <c r="D22" s="4"/>
      <c r="E22" s="4"/>
      <c r="F22" s="17"/>
      <c r="G22" s="11"/>
      <c r="H22" s="16"/>
      <c r="I22" s="17"/>
      <c r="J22" s="11"/>
      <c r="K22" s="12"/>
      <c r="L22" s="17"/>
      <c r="M22" s="11"/>
      <c r="N22" s="16"/>
      <c r="O22" s="17"/>
      <c r="P22" s="11"/>
      <c r="Q22" s="16"/>
      <c r="R22" s="14"/>
      <c r="S22" s="11"/>
      <c r="T22" s="15"/>
      <c r="U22" s="21"/>
      <c r="V22" s="11"/>
      <c r="W22" s="20"/>
      <c r="X22" s="1"/>
      <c r="Y22" s="13"/>
      <c r="Z22" s="13"/>
      <c r="AA22" s="14"/>
      <c r="AB22" s="11"/>
      <c r="AC22" s="15"/>
    </row>
    <row r="23" spans="1:29" x14ac:dyDescent="0.6">
      <c r="A23" s="1"/>
      <c r="B23" s="4" t="str">
        <f>'All data'!C26</f>
        <v>201810f</v>
      </c>
      <c r="C23" s="4">
        <f>'All data'!D26</f>
        <v>0.15970000000000001</v>
      </c>
      <c r="D23" s="4">
        <f>'All data'!E26</f>
        <v>850</v>
      </c>
      <c r="E23" s="4">
        <f>'All data'!F26</f>
        <v>0.25</v>
      </c>
      <c r="F23" s="17">
        <f>'All data'!G26</f>
        <v>2.0712000000000002</v>
      </c>
      <c r="G23" s="11" t="s">
        <v>24</v>
      </c>
      <c r="H23" s="16">
        <f>'All data'!H26</f>
        <v>3.6299999999999999E-2</v>
      </c>
      <c r="I23" s="17">
        <f>'All data'!I26</f>
        <v>55.802</v>
      </c>
      <c r="J23" s="11" t="s">
        <v>24</v>
      </c>
      <c r="K23" s="12">
        <f>'All data'!J26</f>
        <v>0.94199999999999995</v>
      </c>
      <c r="L23" s="17">
        <f>'All data'!K26</f>
        <v>269.92399999999998</v>
      </c>
      <c r="M23" s="11" t="s">
        <v>24</v>
      </c>
      <c r="N23" s="16">
        <f>'All data'!L26</f>
        <v>6.266</v>
      </c>
      <c r="O23" s="17">
        <f>'All data'!M26</f>
        <v>26.941869447663187</v>
      </c>
      <c r="P23" s="11" t="s">
        <v>24</v>
      </c>
      <c r="Q23" s="16">
        <f>'All data'!N26</f>
        <v>0.27420199596174227</v>
      </c>
      <c r="R23" s="14">
        <f>'All data'!O26</f>
        <v>130.32251834685204</v>
      </c>
      <c r="S23" s="11" t="s">
        <v>24</v>
      </c>
      <c r="T23" s="15">
        <f>'All data'!P26</f>
        <v>2.8199617571189002</v>
      </c>
      <c r="U23" s="18">
        <f>'All data'!Q26</f>
        <v>311.0414477144646</v>
      </c>
      <c r="V23" s="11" t="s">
        <v>24</v>
      </c>
      <c r="W23" s="20">
        <f>'All data'!R26</f>
        <v>5.9367817244103502</v>
      </c>
      <c r="X23" s="1"/>
      <c r="Y23" s="13">
        <f>'All data'!S26</f>
        <v>89.017094727787537</v>
      </c>
      <c r="Z23" s="13">
        <f>'All data'!T26</f>
        <v>97.43626842874697</v>
      </c>
      <c r="AA23" s="14">
        <f>'All data'!U26</f>
        <v>319.22553350031308</v>
      </c>
      <c r="AB23" s="11" t="s">
        <v>24</v>
      </c>
      <c r="AC23" s="15">
        <f>'All data'!V26</f>
        <v>5.9840367933625647</v>
      </c>
    </row>
    <row r="24" spans="1:29" x14ac:dyDescent="0.6">
      <c r="A24" s="1"/>
      <c r="B24" s="4"/>
      <c r="C24" s="4"/>
      <c r="D24" s="4">
        <f>'All data'!E27</f>
        <v>1100</v>
      </c>
      <c r="E24" s="4">
        <f>'All data'!F27</f>
        <v>0.25</v>
      </c>
      <c r="F24" s="17">
        <f>'All data'!G27</f>
        <v>0.1585</v>
      </c>
      <c r="G24" s="11" t="s">
        <v>24</v>
      </c>
      <c r="H24" s="16">
        <f>'All data'!H27</f>
        <v>1.0200000000000001E-2</v>
      </c>
      <c r="I24" s="17">
        <f>'All data'!I27</f>
        <v>1.776</v>
      </c>
      <c r="J24" s="11" t="s">
        <v>24</v>
      </c>
      <c r="K24" s="12">
        <f>'All data'!J27</f>
        <v>0.11600000000000001</v>
      </c>
      <c r="L24" s="17">
        <f>'All data'!K27</f>
        <v>19.823</v>
      </c>
      <c r="M24" s="11" t="s">
        <v>24</v>
      </c>
      <c r="N24" s="16">
        <f>'All data'!L27</f>
        <v>5.7530000000000001</v>
      </c>
      <c r="O24" s="17">
        <f>'All data'!M27</f>
        <v>11.205047318611987</v>
      </c>
      <c r="P24" s="11" t="s">
        <v>24</v>
      </c>
      <c r="Q24" s="16">
        <f>'All data'!N27</f>
        <v>0.98862087785722363</v>
      </c>
      <c r="R24" s="14">
        <f>'All data'!O27</f>
        <v>125.06624605678233</v>
      </c>
      <c r="S24" s="11" t="s">
        <v>24</v>
      </c>
      <c r="T24" s="15">
        <f>'All data'!P27</f>
        <v>36.23508413041607</v>
      </c>
      <c r="U24" s="18">
        <f>'All data'!Q27</f>
        <v>8.184085785848465</v>
      </c>
      <c r="V24" s="11" t="s">
        <v>24</v>
      </c>
      <c r="W24" s="20">
        <f>'All data'!R27</f>
        <v>0.75054586870103324</v>
      </c>
      <c r="X24" s="1"/>
      <c r="Y24" s="13">
        <f>'All data'!S27</f>
        <v>73.592257882882876</v>
      </c>
      <c r="Z24" s="13">
        <f>'All data'!T27</f>
        <v>2.5637315712530366</v>
      </c>
      <c r="AA24" s="14"/>
      <c r="AB24" s="11"/>
      <c r="AC24" s="15"/>
    </row>
    <row r="25" spans="1:29" x14ac:dyDescent="0.6">
      <c r="A25" s="1"/>
      <c r="B25" s="4"/>
      <c r="C25" s="4"/>
      <c r="D25" s="4"/>
      <c r="E25" s="4"/>
      <c r="F25" s="17"/>
      <c r="G25" s="11"/>
      <c r="H25" s="16"/>
      <c r="I25" s="17"/>
      <c r="J25" s="11"/>
      <c r="K25" s="12"/>
      <c r="L25" s="17"/>
      <c r="M25" s="11"/>
      <c r="N25" s="16"/>
      <c r="O25" s="17"/>
      <c r="P25" s="11"/>
      <c r="Q25" s="16"/>
      <c r="R25" s="14"/>
      <c r="S25" s="11"/>
      <c r="T25" s="15"/>
      <c r="U25" s="21"/>
      <c r="V25" s="11"/>
      <c r="W25" s="20"/>
      <c r="X25" s="1"/>
      <c r="Y25" s="13"/>
      <c r="Z25" s="13"/>
      <c r="AA25" s="14"/>
      <c r="AB25" s="11"/>
      <c r="AC25" s="15"/>
    </row>
    <row r="26" spans="1:29" x14ac:dyDescent="0.6">
      <c r="A26" s="1"/>
      <c r="B26" s="4" t="str">
        <f>'All data'!C29</f>
        <v>201810g</v>
      </c>
      <c r="C26" s="4">
        <f>'All data'!D29</f>
        <v>0.14699999999999999</v>
      </c>
      <c r="D26" s="4">
        <f>'All data'!E29</f>
        <v>850</v>
      </c>
      <c r="E26" s="4">
        <f>'All data'!F29</f>
        <v>0.25</v>
      </c>
      <c r="F26" s="17">
        <f>'All data'!G29</f>
        <v>2.2633000000000001</v>
      </c>
      <c r="G26" s="11" t="s">
        <v>24</v>
      </c>
      <c r="H26" s="16">
        <f>'All data'!H29</f>
        <v>3.4500000000000003E-2</v>
      </c>
      <c r="I26" s="17">
        <f>'All data'!I29</f>
        <v>52.057000000000002</v>
      </c>
      <c r="J26" s="11" t="s">
        <v>24</v>
      </c>
      <c r="K26" s="12">
        <f>'All data'!J29</f>
        <v>0.85</v>
      </c>
      <c r="L26" s="17">
        <f>'All data'!K29</f>
        <v>282.41899999999998</v>
      </c>
      <c r="M26" s="11" t="s">
        <v>24</v>
      </c>
      <c r="N26" s="16">
        <f>'All data'!L29</f>
        <v>6.4379999999999997</v>
      </c>
      <c r="O26" s="17">
        <f>'All data'!M29</f>
        <v>23.000486015994344</v>
      </c>
      <c r="P26" s="11" t="s">
        <v>24</v>
      </c>
      <c r="Q26" s="16">
        <f>'All data'!N29</f>
        <v>0.22148765313484881</v>
      </c>
      <c r="R26" s="14">
        <f>'All data'!O29</f>
        <v>124.78195555162814</v>
      </c>
      <c r="S26" s="11" t="s">
        <v>24</v>
      </c>
      <c r="T26" s="15">
        <f>'All data'!P29</f>
        <v>2.3052088174196363</v>
      </c>
      <c r="U26" s="18">
        <f>'All data'!Q29</f>
        <v>308.57071632653066</v>
      </c>
      <c r="V26" s="11" t="s">
        <v>24</v>
      </c>
      <c r="W26" s="20">
        <f>'All data'!R29</f>
        <v>5.8238660975658814</v>
      </c>
      <c r="X26" s="1"/>
      <c r="Y26" s="13">
        <f>'All data'!S29</f>
        <v>87.135054459534743</v>
      </c>
      <c r="Z26" s="13">
        <f>'All data'!T29</f>
        <v>97.867824770206852</v>
      </c>
      <c r="AA26" s="14">
        <f>'All data'!U29</f>
        <v>315.29332244897967</v>
      </c>
      <c r="AB26" s="11" t="s">
        <v>24</v>
      </c>
      <c r="AC26" s="15">
        <f>'All data'!V29</f>
        <v>5.8748614495706732</v>
      </c>
    </row>
    <row r="27" spans="1:29" x14ac:dyDescent="0.6">
      <c r="A27" s="1"/>
      <c r="B27" s="4"/>
      <c r="C27" s="4"/>
      <c r="D27" s="4">
        <f>'All data'!E30</f>
        <v>1100</v>
      </c>
      <c r="E27" s="4">
        <f>'All data'!F30</f>
        <v>0.25</v>
      </c>
      <c r="F27" s="17">
        <f>'All data'!G30</f>
        <v>0.15909999999999999</v>
      </c>
      <c r="G27" s="11" t="s">
        <v>24</v>
      </c>
      <c r="H27" s="16">
        <f>'All data'!H30</f>
        <v>6.3E-3</v>
      </c>
      <c r="I27" s="17">
        <f>'All data'!I30</f>
        <v>1.4590000000000001</v>
      </c>
      <c r="J27" s="11" t="s">
        <v>24</v>
      </c>
      <c r="K27" s="12">
        <f>'All data'!J30</f>
        <v>0.112</v>
      </c>
      <c r="L27" s="17">
        <f>'All data'!K30</f>
        <v>20.280999999999999</v>
      </c>
      <c r="M27" s="11" t="s">
        <v>24</v>
      </c>
      <c r="N27" s="16">
        <f>'All data'!L30</f>
        <v>5.1689999999999996</v>
      </c>
      <c r="O27" s="17">
        <f>'All data'!M30</f>
        <v>9.1703331238214965</v>
      </c>
      <c r="P27" s="11" t="s">
        <v>24</v>
      </c>
      <c r="Q27" s="16">
        <f>'All data'!N30</f>
        <v>0.75735996208661582</v>
      </c>
      <c r="R27" s="14">
        <f>'All data'!O30</f>
        <v>127.47328724072911</v>
      </c>
      <c r="S27" s="11" t="s">
        <v>24</v>
      </c>
      <c r="T27" s="15">
        <f>'All data'!P30</f>
        <v>31.64301552872773</v>
      </c>
      <c r="U27" s="18">
        <f>'All data'!Q30</f>
        <v>6.7226061224489806</v>
      </c>
      <c r="V27" s="11" t="s">
        <v>24</v>
      </c>
      <c r="W27" s="20">
        <f>'All data'!R30</f>
        <v>0.77238638599756304</v>
      </c>
      <c r="X27" s="1"/>
      <c r="Y27" s="13">
        <f>'All data'!S30</f>
        <v>67.732906100068547</v>
      </c>
      <c r="Z27" s="13">
        <f>'All data'!T30</f>
        <v>2.1321752297931469</v>
      </c>
      <c r="AA27" s="14"/>
      <c r="AB27" s="11"/>
      <c r="AC27" s="15"/>
    </row>
    <row r="28" spans="1:29" x14ac:dyDescent="0.6">
      <c r="A28" s="1"/>
      <c r="B28" s="4"/>
      <c r="C28" s="4"/>
      <c r="D28" s="4"/>
      <c r="E28" s="4"/>
      <c r="F28" s="17"/>
      <c r="G28" s="11"/>
      <c r="H28" s="16"/>
      <c r="I28" s="17"/>
      <c r="J28" s="11"/>
      <c r="K28" s="12"/>
      <c r="L28" s="17"/>
      <c r="M28" s="11"/>
      <c r="N28" s="16"/>
      <c r="O28" s="17"/>
      <c r="P28" s="11"/>
      <c r="Q28" s="16"/>
      <c r="R28" s="14"/>
      <c r="S28" s="11"/>
      <c r="T28" s="15"/>
      <c r="U28" s="21"/>
      <c r="V28" s="11"/>
      <c r="W28" s="20"/>
      <c r="X28" s="1"/>
      <c r="Y28" s="13"/>
      <c r="Z28" s="13"/>
      <c r="AA28" s="14"/>
      <c r="AB28" s="11"/>
      <c r="AC28" s="15"/>
    </row>
    <row r="29" spans="1:29" x14ac:dyDescent="0.6">
      <c r="A29" s="1"/>
      <c r="B29" s="4" t="str">
        <f>'All data'!C32</f>
        <v>201810h</v>
      </c>
      <c r="C29" s="4">
        <f>'All data'!D32</f>
        <v>0.1668</v>
      </c>
      <c r="D29" s="4">
        <f>'All data'!E32</f>
        <v>850</v>
      </c>
      <c r="E29" s="4">
        <f>'All data'!F32</f>
        <v>0.25</v>
      </c>
      <c r="F29" s="17">
        <f>'All data'!G32</f>
        <v>2.4144000000000001</v>
      </c>
      <c r="G29" s="11" t="s">
        <v>24</v>
      </c>
      <c r="H29" s="16">
        <f>'All data'!H32</f>
        <v>3.5799999999999998E-2</v>
      </c>
      <c r="I29" s="17">
        <f>'All data'!I32</f>
        <v>57.006999999999998</v>
      </c>
      <c r="J29" s="11" t="s">
        <v>24</v>
      </c>
      <c r="K29" s="12">
        <f>'All data'!J32</f>
        <v>0.79500000000000004</v>
      </c>
      <c r="L29" s="17">
        <f>'All data'!K32</f>
        <v>308.23</v>
      </c>
      <c r="M29" s="11" t="s">
        <v>24</v>
      </c>
      <c r="N29" s="16">
        <f>'All data'!L32</f>
        <v>6.7789999999999999</v>
      </c>
      <c r="O29" s="17">
        <f>'All data'!M32</f>
        <v>23.611249171636842</v>
      </c>
      <c r="P29" s="11" t="s">
        <v>24</v>
      </c>
      <c r="Q29" s="16">
        <f>'All data'!N32</f>
        <v>0.19681087409033021</v>
      </c>
      <c r="R29" s="14">
        <f>'All data'!O32</f>
        <v>127.66318754141815</v>
      </c>
      <c r="S29" s="11" t="s">
        <v>24</v>
      </c>
      <c r="T29" s="15">
        <f>'All data'!P32</f>
        <v>2.2028157850283918</v>
      </c>
      <c r="U29" s="18">
        <f>'All data'!Q32</f>
        <v>298.93759232613911</v>
      </c>
      <c r="V29" s="11" t="s">
        <v>24</v>
      </c>
      <c r="W29" s="20">
        <f>'All data'!R32</f>
        <v>4.8083128146752321</v>
      </c>
      <c r="X29" s="1"/>
      <c r="Y29" s="13">
        <f>'All data'!S32</f>
        <v>87.467837984808909</v>
      </c>
      <c r="Z29" s="13">
        <f>'All data'!T32</f>
        <v>96.460435755964482</v>
      </c>
      <c r="AA29" s="14">
        <f>'All data'!U32</f>
        <v>309.90694784172666</v>
      </c>
      <c r="AB29" s="11" t="s">
        <v>24</v>
      </c>
      <c r="AC29" s="15">
        <f>'All data'!V32</f>
        <v>4.8766350270542143</v>
      </c>
    </row>
    <row r="30" spans="1:29" x14ac:dyDescent="0.6">
      <c r="A30" s="1"/>
      <c r="B30" s="4"/>
      <c r="C30" s="4"/>
      <c r="D30" s="4">
        <f>'All data'!E33</f>
        <v>1100</v>
      </c>
      <c r="E30" s="4">
        <f>'All data'!F33</f>
        <v>0.25</v>
      </c>
      <c r="F30" s="17">
        <f>'All data'!G33</f>
        <v>0.2485</v>
      </c>
      <c r="G30" s="11" t="s">
        <v>24</v>
      </c>
      <c r="H30" s="16">
        <f>'All data'!H33</f>
        <v>7.1999999999999998E-3</v>
      </c>
      <c r="I30" s="17">
        <f>'All data'!I33</f>
        <v>2.5649999999999999</v>
      </c>
      <c r="J30" s="11" t="s">
        <v>24</v>
      </c>
      <c r="K30" s="12">
        <f>'All data'!J33</f>
        <v>0.13400000000000001</v>
      </c>
      <c r="L30" s="17">
        <f>'All data'!K33</f>
        <v>28.305</v>
      </c>
      <c r="M30" s="11" t="s">
        <v>24</v>
      </c>
      <c r="N30" s="16">
        <f>'All data'!L33</f>
        <v>5.3460000000000001</v>
      </c>
      <c r="O30" s="17">
        <f>'All data'!M33</f>
        <v>10.321931589537224</v>
      </c>
      <c r="P30" s="11" t="s">
        <v>24</v>
      </c>
      <c r="Q30" s="16">
        <f>'All data'!N33</f>
        <v>0.57597127335948617</v>
      </c>
      <c r="R30" s="14">
        <f>'All data'!O33</f>
        <v>113.90342052313883</v>
      </c>
      <c r="S30" s="11" t="s">
        <v>24</v>
      </c>
      <c r="T30" s="15">
        <f>'All data'!P33</f>
        <v>20.918993751613367</v>
      </c>
      <c r="U30" s="18">
        <f>'All data'!Q33</f>
        <v>10.969355515587528</v>
      </c>
      <c r="V30" s="11" t="s">
        <v>24</v>
      </c>
      <c r="W30" s="20">
        <f>'All data'!R33</f>
        <v>0.81344764018466742</v>
      </c>
      <c r="X30" s="1"/>
      <c r="Y30" s="13">
        <f>'All data'!S33</f>
        <v>71.332884990253405</v>
      </c>
      <c r="Z30" s="13">
        <f>'All data'!T33</f>
        <v>3.5395642440355077</v>
      </c>
      <c r="AA30" s="14"/>
      <c r="AB30" s="11"/>
      <c r="AC30" s="15"/>
    </row>
    <row r="31" spans="1:29" x14ac:dyDescent="0.6">
      <c r="A31" s="1"/>
      <c r="B31" s="4"/>
      <c r="C31" s="4"/>
      <c r="D31" s="4"/>
      <c r="E31" s="4"/>
      <c r="F31" s="17"/>
      <c r="G31" s="11"/>
      <c r="H31" s="16"/>
      <c r="I31" s="17"/>
      <c r="J31" s="11"/>
      <c r="K31" s="12"/>
      <c r="L31" s="17"/>
      <c r="M31" s="11"/>
      <c r="N31" s="16"/>
      <c r="O31" s="17"/>
      <c r="P31" s="11"/>
      <c r="Q31" s="16"/>
      <c r="R31" s="14"/>
      <c r="S31" s="11"/>
      <c r="T31" s="15"/>
      <c r="U31" s="21"/>
      <c r="V31" s="11"/>
      <c r="W31" s="20"/>
      <c r="X31" s="1"/>
      <c r="Y31" s="13"/>
      <c r="Z31" s="13"/>
      <c r="AA31" s="14"/>
      <c r="AB31" s="11"/>
      <c r="AC31" s="15"/>
    </row>
    <row r="32" spans="1:29" x14ac:dyDescent="0.6">
      <c r="A32" s="36" t="str">
        <f>'All data'!B35</f>
        <v>13-NTK-032-NSH</v>
      </c>
      <c r="B32" s="37" t="str">
        <f>'All data'!C35</f>
        <v>a</v>
      </c>
      <c r="C32" s="37">
        <f>'All data'!D35</f>
        <v>0.153</v>
      </c>
      <c r="D32" s="37">
        <f>'All data'!E35</f>
        <v>850</v>
      </c>
      <c r="E32" s="37">
        <f>'All data'!F35</f>
        <v>0.25</v>
      </c>
      <c r="F32" s="17">
        <f>'All data'!G35</f>
        <v>4.05</v>
      </c>
      <c r="G32" s="11" t="s">
        <v>24</v>
      </c>
      <c r="H32" s="16">
        <f>'All data'!H35</f>
        <v>6.4699999999999994E-2</v>
      </c>
      <c r="I32" s="17">
        <f>'All data'!I35</f>
        <v>20.686</v>
      </c>
      <c r="J32" s="11" t="s">
        <v>24</v>
      </c>
      <c r="K32" s="12">
        <f>'All data'!J35</f>
        <v>0.40600000000000003</v>
      </c>
      <c r="L32" s="17">
        <f>'All data'!K35</f>
        <v>421.09399999999999</v>
      </c>
      <c r="M32" s="11" t="s">
        <v>24</v>
      </c>
      <c r="N32" s="16">
        <f>'All data'!L35</f>
        <v>7.2210000000000001</v>
      </c>
      <c r="O32" s="17">
        <f>'All data'!M35</f>
        <v>5.1076543209876544</v>
      </c>
      <c r="P32" s="11" t="s">
        <v>24</v>
      </c>
      <c r="Q32" s="16">
        <f>'All data'!N35</f>
        <v>6.2994741973589535E-2</v>
      </c>
      <c r="R32" s="14">
        <f>'All data'!O35</f>
        <v>103.97382716049383</v>
      </c>
      <c r="S32" s="11" t="s">
        <v>24</v>
      </c>
      <c r="T32" s="15">
        <f>'All data'!P35</f>
        <v>1.5112474877978754</v>
      </c>
      <c r="U32" s="18">
        <f>'All data'!Q35</f>
        <v>56.876143790849667</v>
      </c>
      <c r="V32" s="11" t="s">
        <v>24</v>
      </c>
      <c r="W32" s="20">
        <f>'All data'!R35</f>
        <v>2.9338184553736357</v>
      </c>
      <c r="X32" s="36"/>
      <c r="Y32" s="13">
        <f>'All data'!S35</f>
        <v>42.067340230107312</v>
      </c>
      <c r="Z32" s="13">
        <f>'All data'!T35</f>
        <v>96.414058041727174</v>
      </c>
      <c r="AA32" s="14">
        <f>'All data'!U35</f>
        <v>58.991546405228753</v>
      </c>
      <c r="AB32" s="11" t="s">
        <v>24</v>
      </c>
      <c r="AC32" s="15">
        <f>'All data'!V35</f>
        <v>3.0257273777892348</v>
      </c>
    </row>
    <row r="33" spans="1:29" x14ac:dyDescent="0.6">
      <c r="A33" s="36"/>
      <c r="B33" s="37"/>
      <c r="C33" s="37"/>
      <c r="D33" s="37">
        <f>'All data'!E36</f>
        <v>1100</v>
      </c>
      <c r="E33" s="37">
        <f>'All data'!F36</f>
        <v>0.25</v>
      </c>
      <c r="F33" s="17">
        <f>'All data'!G36</f>
        <v>0.35260000000000002</v>
      </c>
      <c r="G33" s="11" t="s">
        <v>24</v>
      </c>
      <c r="H33" s="16">
        <f>'All data'!H36</f>
        <v>1.15E-2</v>
      </c>
      <c r="I33" s="17">
        <f>'All data'!I36</f>
        <v>1.367</v>
      </c>
      <c r="J33" s="11" t="s">
        <v>24</v>
      </c>
      <c r="K33" s="12">
        <f>'All data'!J36</f>
        <v>0.108</v>
      </c>
      <c r="L33" s="17">
        <f>'All data'!K36</f>
        <v>39.765999999999998</v>
      </c>
      <c r="M33" s="11" t="s">
        <v>24</v>
      </c>
      <c r="N33" s="16">
        <f>'All data'!L36</f>
        <v>5.649</v>
      </c>
      <c r="O33" s="17">
        <f>'All data'!M36</f>
        <v>3.8769143505388541</v>
      </c>
      <c r="P33" s="11" t="s">
        <v>24</v>
      </c>
      <c r="Q33" s="16">
        <f>'All data'!N36</f>
        <v>0.31596445571739618</v>
      </c>
      <c r="R33" s="14">
        <f>'All data'!O36</f>
        <v>112.77935337492909</v>
      </c>
      <c r="S33" s="11" t="s">
        <v>24</v>
      </c>
      <c r="T33" s="15">
        <f>'All data'!P36</f>
        <v>15.953662977414345</v>
      </c>
      <c r="U33" s="18">
        <f>'All data'!Q36</f>
        <v>2.1154026143790854</v>
      </c>
      <c r="V33" s="11" t="s">
        <v>24</v>
      </c>
      <c r="W33" s="20">
        <f>'All data'!R36</f>
        <v>0.7400915048913691</v>
      </c>
      <c r="X33" s="36"/>
      <c r="Y33" s="13">
        <f>'All data'!S36</f>
        <v>23.676415508412589</v>
      </c>
      <c r="Z33" s="13">
        <f>'All data'!T36</f>
        <v>3.58594195827283</v>
      </c>
      <c r="AA33" s="14"/>
      <c r="AB33" s="11"/>
      <c r="AC33" s="15"/>
    </row>
    <row r="34" spans="1:29" x14ac:dyDescent="0.6">
      <c r="A34" s="1"/>
      <c r="B34" s="4"/>
      <c r="C34" s="4"/>
      <c r="D34" s="4"/>
      <c r="E34" s="4"/>
      <c r="F34" s="17"/>
      <c r="G34" s="11"/>
      <c r="H34" s="16"/>
      <c r="I34" s="17"/>
      <c r="J34" s="11"/>
      <c r="K34" s="12"/>
      <c r="L34" s="17"/>
      <c r="M34" s="11"/>
      <c r="N34" s="16"/>
      <c r="O34" s="17"/>
      <c r="P34" s="11"/>
      <c r="Q34" s="16"/>
      <c r="R34" s="14"/>
      <c r="S34" s="11"/>
      <c r="T34" s="15"/>
      <c r="U34" s="18"/>
      <c r="V34" s="11"/>
      <c r="W34" s="20"/>
      <c r="X34" s="1"/>
      <c r="Y34" s="13"/>
      <c r="Z34" s="13"/>
      <c r="AA34" s="14"/>
      <c r="AB34" s="11"/>
      <c r="AC34" s="15"/>
    </row>
    <row r="35" spans="1:29" x14ac:dyDescent="0.6">
      <c r="A35" s="36" t="str">
        <f>'All data'!B38</f>
        <v>13-NTK-033-NSH</v>
      </c>
      <c r="B35" s="37" t="str">
        <f>'All data'!C38</f>
        <v>a</v>
      </c>
      <c r="C35" s="37">
        <f>'All data'!D38</f>
        <v>0.1492</v>
      </c>
      <c r="D35" s="37">
        <f>'All data'!E38</f>
        <v>850</v>
      </c>
      <c r="E35" s="37">
        <f>'All data'!F38</f>
        <v>0.25</v>
      </c>
      <c r="F35" s="17">
        <f>'All data'!G38</f>
        <v>2.2094</v>
      </c>
      <c r="G35" s="11" t="s">
        <v>24</v>
      </c>
      <c r="H35" s="16">
        <f>'All data'!H38</f>
        <v>3.6299999999999999E-2</v>
      </c>
      <c r="I35" s="17">
        <f>'All data'!I38</f>
        <v>35.476999999999997</v>
      </c>
      <c r="J35" s="11" t="s">
        <v>24</v>
      </c>
      <c r="K35" s="12">
        <f>'All data'!J38</f>
        <v>0.66400000000000003</v>
      </c>
      <c r="L35" s="17">
        <f>'All data'!K38</f>
        <v>258.57400000000001</v>
      </c>
      <c r="M35" s="11" t="s">
        <v>24</v>
      </c>
      <c r="N35" s="16">
        <f>'All data'!L38</f>
        <v>6.2359999999999998</v>
      </c>
      <c r="O35" s="17">
        <f>'All data'!M38</f>
        <v>16.057300624603965</v>
      </c>
      <c r="P35" s="11" t="s">
        <v>24</v>
      </c>
      <c r="Q35" s="16">
        <f>'All data'!N38</f>
        <v>0.18600367225614162</v>
      </c>
      <c r="R35" s="14">
        <f>'All data'!O38</f>
        <v>117.03358377840138</v>
      </c>
      <c r="S35" s="11" t="s">
        <v>24</v>
      </c>
      <c r="T35" s="15">
        <f>'All data'!P38</f>
        <v>2.618651616384196</v>
      </c>
      <c r="U35" s="18">
        <f>'All data'!Q38</f>
        <v>193.96370911528149</v>
      </c>
      <c r="V35" s="11" t="s">
        <v>24</v>
      </c>
      <c r="W35" s="20">
        <f>'All data'!R38</f>
        <v>4.5082547115099691</v>
      </c>
      <c r="X35" s="36"/>
      <c r="Y35" s="13">
        <f>'All data'!S38</f>
        <v>81.572245116554384</v>
      </c>
      <c r="Z35" s="13">
        <f>'All data'!T38</f>
        <v>99.145381889724732</v>
      </c>
      <c r="AA35" s="14">
        <f>'All data'!U38</f>
        <v>195.6356467828418</v>
      </c>
      <c r="AB35" s="11" t="s">
        <v>24</v>
      </c>
      <c r="AC35" s="15">
        <f>'All data'!V38</f>
        <v>4.5583426773569755</v>
      </c>
    </row>
    <row r="36" spans="1:29" x14ac:dyDescent="0.6">
      <c r="A36" s="36"/>
      <c r="B36" s="37"/>
      <c r="C36" s="37"/>
      <c r="D36" s="37">
        <f>'All data'!E39</f>
        <v>1100</v>
      </c>
      <c r="E36" s="37">
        <f>'All data'!F39</f>
        <v>0.25</v>
      </c>
      <c r="F36" s="17">
        <f>'All data'!G39</f>
        <v>0.18909999999999999</v>
      </c>
      <c r="G36" s="11" t="s">
        <v>24</v>
      </c>
      <c r="H36" s="16">
        <f>'All data'!H39</f>
        <v>1.01E-2</v>
      </c>
      <c r="I36" s="17">
        <f>'All data'!I39</f>
        <v>0.80900000000000005</v>
      </c>
      <c r="J36" s="11" t="s">
        <v>24</v>
      </c>
      <c r="K36" s="12">
        <f>'All data'!J39</f>
        <v>9.6000000000000002E-2</v>
      </c>
      <c r="L36" s="17">
        <f>'All data'!K39</f>
        <v>21.972000000000001</v>
      </c>
      <c r="M36" s="11" t="s">
        <v>24</v>
      </c>
      <c r="N36" s="16">
        <f>'All data'!L39</f>
        <v>5.5549999999999997</v>
      </c>
      <c r="O36" s="17">
        <f>'All data'!M39</f>
        <v>4.2781597038603918</v>
      </c>
      <c r="P36" s="11" t="s">
        <v>24</v>
      </c>
      <c r="Q36" s="16">
        <f>'All data'!N39</f>
        <v>0.54353251996326513</v>
      </c>
      <c r="R36" s="14">
        <f>'All data'!O39</f>
        <v>116.19249074563724</v>
      </c>
      <c r="S36" s="11" t="s">
        <v>24</v>
      </c>
      <c r="T36" s="15">
        <f>'All data'!P39</f>
        <v>29.198631094110915</v>
      </c>
      <c r="U36" s="18">
        <f>'All data'!Q39</f>
        <v>1.6719376675603215</v>
      </c>
      <c r="V36" s="11" t="s">
        <v>24</v>
      </c>
      <c r="W36" s="20">
        <f>'All data'!R39</f>
        <v>0.67388976870266248</v>
      </c>
      <c r="X36" s="36"/>
      <c r="Y36" s="13">
        <f>'All data'!S39</f>
        <v>30.834746600741646</v>
      </c>
      <c r="Z36" s="13">
        <f>'All data'!T39</f>
        <v>0.85461811027526835</v>
      </c>
      <c r="AA36" s="14"/>
      <c r="AB36" s="11"/>
      <c r="AC36" s="15"/>
    </row>
    <row r="38" spans="1:29" x14ac:dyDescent="0.6">
      <c r="A38" s="36" t="str">
        <f>'All data'!B41</f>
        <v>13-NTK-034-NSH</v>
      </c>
      <c r="B38" s="37" t="str">
        <f>'All data'!C41</f>
        <v>a</v>
      </c>
      <c r="C38" s="37">
        <f>'All data'!D41</f>
        <v>0.15010000000000001</v>
      </c>
      <c r="D38" s="37">
        <f>'All data'!E41</f>
        <v>850</v>
      </c>
      <c r="E38" s="37">
        <f>'All data'!F41</f>
        <v>0.25</v>
      </c>
      <c r="F38" s="17">
        <f>'All data'!G41</f>
        <v>1.5043</v>
      </c>
      <c r="G38" s="11" t="s">
        <v>24</v>
      </c>
      <c r="H38" s="16">
        <f>'All data'!H41</f>
        <v>2.63E-2</v>
      </c>
      <c r="I38" s="17">
        <f>'All data'!I41</f>
        <v>28.478999999999999</v>
      </c>
      <c r="J38" s="11" t="s">
        <v>24</v>
      </c>
      <c r="K38" s="12">
        <f>'All data'!J41</f>
        <v>0.55100000000000005</v>
      </c>
      <c r="L38" s="17">
        <f>'All data'!K41</f>
        <v>179.84800000000001</v>
      </c>
      <c r="M38" s="11" t="s">
        <v>24</v>
      </c>
      <c r="N38" s="16">
        <f>'All data'!L41</f>
        <v>5.7</v>
      </c>
      <c r="O38" s="17">
        <f>'All data'!M41</f>
        <v>18.931729043408893</v>
      </c>
      <c r="P38" s="11" t="s">
        <v>24</v>
      </c>
      <c r="Q38" s="16">
        <f>'All data'!N41</f>
        <v>0.26131663162125174</v>
      </c>
      <c r="R38" s="14">
        <f>'All data'!O41</f>
        <v>119.55593963969955</v>
      </c>
      <c r="S38" s="11" t="s">
        <v>24</v>
      </c>
      <c r="T38" s="15">
        <f>'All data'!P41</f>
        <v>3.6198602414038548</v>
      </c>
      <c r="U38" s="18">
        <f>'All data'!Q41</f>
        <v>160.07845636242502</v>
      </c>
      <c r="V38" s="11" t="s">
        <v>24</v>
      </c>
      <c r="W38" s="20">
        <f>'All data'!R41</f>
        <v>3.7073186070028359</v>
      </c>
      <c r="X38" s="36"/>
      <c r="Y38" s="13">
        <f>'All data'!S41</f>
        <v>84.370154499806858</v>
      </c>
      <c r="Z38" s="13">
        <f>'All data'!T41</f>
        <v>98.669543309507816</v>
      </c>
      <c r="AA38" s="14">
        <f>'All data'!U41</f>
        <v>162.23694870086607</v>
      </c>
      <c r="AB38" s="11" t="s">
        <v>24</v>
      </c>
      <c r="AC38" s="15">
        <f>'All data'!V41</f>
        <v>3.7821642527375783</v>
      </c>
    </row>
    <row r="39" spans="1:29" x14ac:dyDescent="0.6">
      <c r="A39" s="36"/>
      <c r="B39" s="37"/>
      <c r="C39" s="37"/>
      <c r="D39" s="37">
        <f>'All data'!E42</f>
        <v>1100</v>
      </c>
      <c r="E39" s="37">
        <f>'All data'!F42</f>
        <v>0.25</v>
      </c>
      <c r="F39" s="17">
        <f>'All data'!G42</f>
        <v>0.22170000000000001</v>
      </c>
      <c r="G39" s="11" t="s">
        <v>24</v>
      </c>
      <c r="H39" s="16">
        <f>'All data'!H42</f>
        <v>1.0500000000000001E-2</v>
      </c>
      <c r="I39" s="17">
        <f>'All data'!I42</f>
        <v>0.98</v>
      </c>
      <c r="J39" s="11" t="s">
        <v>24</v>
      </c>
      <c r="K39" s="12">
        <f>'All data'!J42</f>
        <v>0.108</v>
      </c>
      <c r="L39" s="17">
        <f>'All data'!K42</f>
        <v>26.722999999999999</v>
      </c>
      <c r="M39" s="11" t="s">
        <v>24</v>
      </c>
      <c r="N39" s="16">
        <f>'All data'!L42</f>
        <v>5.5090000000000003</v>
      </c>
      <c r="O39" s="17">
        <f>'All data'!M42</f>
        <v>4.4203879115922415</v>
      </c>
      <c r="P39" s="11" t="s">
        <v>24</v>
      </c>
      <c r="Q39" s="16">
        <f>'All data'!N42</f>
        <v>0.51406947443476769</v>
      </c>
      <c r="R39" s="14">
        <f>'All data'!O42</f>
        <v>120.53676138926477</v>
      </c>
      <c r="S39" s="11" t="s">
        <v>24</v>
      </c>
      <c r="T39" s="15">
        <f>'All data'!P42</f>
        <v>24.769201383650913</v>
      </c>
      <c r="U39" s="18">
        <f>'All data'!Q42</f>
        <v>2.1584923384410395</v>
      </c>
      <c r="V39" s="11" t="s">
        <v>24</v>
      </c>
      <c r="W39" s="20">
        <f>'All data'!R42</f>
        <v>0.74870233127495689</v>
      </c>
      <c r="X39" s="36"/>
      <c r="Y39" s="13">
        <f>'All data'!S42</f>
        <v>33.060173469387763</v>
      </c>
      <c r="Z39" s="13">
        <f>'All data'!T42</f>
        <v>1.3304566904921806</v>
      </c>
      <c r="AA39" s="14"/>
      <c r="AB39" s="11"/>
      <c r="AC39" s="15"/>
    </row>
    <row r="40" spans="1:29" x14ac:dyDescent="0.6">
      <c r="A40" s="1"/>
      <c r="B40" s="4"/>
      <c r="C40" s="4"/>
      <c r="D40" s="4"/>
      <c r="E40" s="4"/>
      <c r="F40" s="17"/>
      <c r="G40" s="11"/>
      <c r="H40" s="16"/>
      <c r="I40" s="17"/>
      <c r="J40" s="11"/>
      <c r="K40" s="12"/>
      <c r="L40" s="17"/>
      <c r="M40" s="11"/>
      <c r="N40" s="16"/>
      <c r="O40" s="17"/>
      <c r="P40" s="11"/>
      <c r="Q40" s="16"/>
      <c r="R40" s="14"/>
      <c r="S40" s="11"/>
      <c r="T40" s="15"/>
      <c r="U40" s="18"/>
      <c r="V40" s="11"/>
      <c r="W40" s="20"/>
      <c r="X40" s="1"/>
      <c r="Y40" s="13"/>
      <c r="Z40" s="13"/>
      <c r="AA40" s="14"/>
      <c r="AB40" s="11"/>
      <c r="AC40" s="15"/>
    </row>
    <row r="41" spans="1:29" x14ac:dyDescent="0.6">
      <c r="A41" s="36" t="str">
        <f>'All data'!B44</f>
        <v>13-NTK-037-WHT</v>
      </c>
      <c r="B41" s="37" t="str">
        <f>'All data'!C44</f>
        <v>a</v>
      </c>
      <c r="C41" s="37">
        <f>'All data'!D44</f>
        <v>0.15240000000000001</v>
      </c>
      <c r="D41" s="37">
        <f>'All data'!E44</f>
        <v>850</v>
      </c>
      <c r="E41" s="37">
        <f>'All data'!F44</f>
        <v>0.25</v>
      </c>
      <c r="F41" s="17">
        <f>'All data'!G44</f>
        <v>0.41010000000000002</v>
      </c>
      <c r="G41" s="11" t="s">
        <v>24</v>
      </c>
      <c r="H41" s="16">
        <f>'All data'!H44</f>
        <v>1.24E-2</v>
      </c>
      <c r="I41" s="17">
        <f>'All data'!I44</f>
        <v>239.20400000000001</v>
      </c>
      <c r="J41" s="11" t="s">
        <v>24</v>
      </c>
      <c r="K41" s="12">
        <f>'All data'!J44</f>
        <v>4.3460000000000001</v>
      </c>
      <c r="L41" s="17">
        <f>'All data'!K44</f>
        <v>322.36799999999999</v>
      </c>
      <c r="M41" s="11" t="s">
        <v>24</v>
      </c>
      <c r="N41" s="16">
        <f>'All data'!L44</f>
        <v>6.13</v>
      </c>
      <c r="O41" s="17">
        <f>'All data'!M44</f>
        <v>583.28212631065594</v>
      </c>
      <c r="P41" s="11" t="s">
        <v>24</v>
      </c>
      <c r="Q41" s="16">
        <f>'All data'!N44</f>
        <v>15.37797376382456</v>
      </c>
      <c r="R41" s="14">
        <f>'All data'!O44</f>
        <v>786.07168983174836</v>
      </c>
      <c r="S41" s="11" t="s">
        <v>24</v>
      </c>
      <c r="T41" s="15">
        <f>'All data'!P44</f>
        <v>24.086042803818952</v>
      </c>
      <c r="U41" s="18">
        <f>'All data'!Q44</f>
        <v>1561.6175465879264</v>
      </c>
      <c r="V41" s="11" t="s">
        <v>24</v>
      </c>
      <c r="W41" s="20">
        <f>'All data'!R44</f>
        <v>28.518076665001018</v>
      </c>
      <c r="X41" s="36"/>
      <c r="Y41" s="13">
        <f>'All data'!S44</f>
        <v>99.492698324442742</v>
      </c>
      <c r="Z41" s="13">
        <f>'All data'!T44</f>
        <v>99.870458236695342</v>
      </c>
      <c r="AA41" s="14">
        <f>'All data'!U44</f>
        <v>1563.6431174540683</v>
      </c>
      <c r="AB41" s="11" t="s">
        <v>24</v>
      </c>
      <c r="AC41" s="15">
        <f>'All data'!V44</f>
        <v>28.524595973283375</v>
      </c>
    </row>
    <row r="42" spans="1:29" x14ac:dyDescent="0.6">
      <c r="A42" s="36"/>
      <c r="B42" s="37"/>
      <c r="C42" s="37"/>
      <c r="D42" s="37">
        <f>'All data'!E45</f>
        <v>1100</v>
      </c>
      <c r="E42" s="37">
        <f>'All data'!F45</f>
        <v>0.25</v>
      </c>
      <c r="F42" s="17">
        <f>'All data'!G45</f>
        <v>1.7000000000000001E-2</v>
      </c>
      <c r="G42" s="11" t="s">
        <v>24</v>
      </c>
      <c r="H42" s="16">
        <f>'All data'!H45</f>
        <v>1.01E-2</v>
      </c>
      <c r="I42" s="17">
        <f>'All data'!I45</f>
        <v>0.35899999999999999</v>
      </c>
      <c r="J42" s="11" t="s">
        <v>24</v>
      </c>
      <c r="K42" s="12">
        <f>'All data'!J45</f>
        <v>8.7999999999999995E-2</v>
      </c>
      <c r="L42" s="17">
        <f>'All data'!K45</f>
        <v>3.75</v>
      </c>
      <c r="M42" s="11" t="s">
        <v>24</v>
      </c>
      <c r="N42" s="16">
        <f>'All data'!L45</f>
        <v>5.4630000000000001</v>
      </c>
      <c r="O42" s="17">
        <f>'All data'!M45</f>
        <v>21.117647058823525</v>
      </c>
      <c r="P42" s="11" t="s">
        <v>24</v>
      </c>
      <c r="Q42" s="16">
        <f>'All data'!N45</f>
        <v>13.407269309191282</v>
      </c>
      <c r="R42" s="14">
        <f>'All data'!O45</f>
        <v>220.58823529411762</v>
      </c>
      <c r="S42" s="11" t="s">
        <v>24</v>
      </c>
      <c r="T42" s="15">
        <f>'All data'!P45</f>
        <v>338.53048518677542</v>
      </c>
      <c r="U42" s="18">
        <f>'All data'!Q45</f>
        <v>2.0255708661417322</v>
      </c>
      <c r="V42" s="11" t="s">
        <v>24</v>
      </c>
      <c r="W42" s="20">
        <f>'All data'!R45</f>
        <v>0.60981863547986337</v>
      </c>
      <c r="X42" s="36"/>
      <c r="Y42" s="13">
        <f>'All data'!S45</f>
        <v>85.98802228412255</v>
      </c>
      <c r="Z42" s="13">
        <f>'All data'!T45</f>
        <v>0.1295417633046457</v>
      </c>
      <c r="AA42" s="14"/>
      <c r="AB42" s="11"/>
      <c r="AC42" s="15"/>
    </row>
    <row r="43" spans="1:29" x14ac:dyDescent="0.6">
      <c r="A43" s="1"/>
      <c r="B43" s="4"/>
      <c r="C43" s="4"/>
      <c r="D43" s="4"/>
      <c r="E43" s="4"/>
      <c r="F43" s="17"/>
      <c r="G43" s="11"/>
      <c r="H43" s="16"/>
      <c r="I43" s="17"/>
      <c r="J43" s="11"/>
      <c r="K43" s="12"/>
      <c r="L43" s="17"/>
      <c r="M43" s="11"/>
      <c r="N43" s="16"/>
      <c r="O43" s="17"/>
      <c r="P43" s="11"/>
      <c r="Q43" s="16"/>
      <c r="R43" s="14"/>
      <c r="S43" s="11"/>
      <c r="T43" s="15"/>
      <c r="U43" s="18"/>
      <c r="V43" s="11"/>
      <c r="W43" s="20"/>
      <c r="X43" s="1"/>
      <c r="Y43" s="13"/>
      <c r="Z43" s="13"/>
      <c r="AA43" s="14"/>
      <c r="AB43" s="11"/>
      <c r="AC43" s="15"/>
    </row>
    <row r="44" spans="1:29" x14ac:dyDescent="0.6">
      <c r="A44" s="36"/>
      <c r="B44" s="37" t="str">
        <f>'All data'!C47</f>
        <v>b</v>
      </c>
      <c r="C44" s="37">
        <f>'All data'!D47</f>
        <v>0.13450000000000001</v>
      </c>
      <c r="D44" s="37">
        <f>'All data'!E47</f>
        <v>850</v>
      </c>
      <c r="E44" s="37">
        <f>'All data'!F47</f>
        <v>0.25</v>
      </c>
      <c r="F44" s="17">
        <f>'All data'!G47</f>
        <v>0.3775</v>
      </c>
      <c r="G44" s="11" t="s">
        <v>24</v>
      </c>
      <c r="H44" s="16">
        <f>'All data'!H47</f>
        <v>7.1999999999999998E-3</v>
      </c>
      <c r="I44" s="17">
        <f>'All data'!I47</f>
        <v>219.67400000000001</v>
      </c>
      <c r="J44" s="11" t="s">
        <v>24</v>
      </c>
      <c r="K44" s="12">
        <f>'All data'!J47</f>
        <v>3.1019999999999999</v>
      </c>
      <c r="L44" s="17">
        <f>'All data'!K47</f>
        <v>293.19499999999999</v>
      </c>
      <c r="M44" s="11" t="s">
        <v>24</v>
      </c>
      <c r="N44" s="16">
        <f>'All data'!L47</f>
        <v>5.952</v>
      </c>
      <c r="O44" s="17">
        <f>'All data'!M47</f>
        <v>581.917880794702</v>
      </c>
      <c r="P44" s="11" t="s">
        <v>24</v>
      </c>
      <c r="Q44" s="16">
        <f>'All data'!N47</f>
        <v>9.3112971968490488</v>
      </c>
      <c r="R44" s="14">
        <f>'All data'!O47</f>
        <v>776.67549668874165</v>
      </c>
      <c r="S44" s="11" t="s">
        <v>24</v>
      </c>
      <c r="T44" s="15">
        <f>'All data'!P47</f>
        <v>17.401691530239638</v>
      </c>
      <c r="U44" s="18">
        <f>'All data'!Q47</f>
        <v>1624.958940520446</v>
      </c>
      <c r="V44" s="11" t="s">
        <v>24</v>
      </c>
      <c r="W44" s="20">
        <f>'All data'!R47</f>
        <v>23.063740971948242</v>
      </c>
      <c r="X44" s="36"/>
      <c r="Y44" s="13">
        <f>'All data'!S47</f>
        <v>99.491509008803945</v>
      </c>
      <c r="Z44" s="13">
        <f>'All data'!T47</f>
        <v>100</v>
      </c>
      <c r="AA44" s="14">
        <f>'All data'!U47</f>
        <v>1624.958940520446</v>
      </c>
      <c r="AB44" s="11" t="s">
        <v>24</v>
      </c>
      <c r="AC44" s="15">
        <f>'All data'!V47</f>
        <v>23.063740971948242</v>
      </c>
    </row>
    <row r="45" spans="1:29" x14ac:dyDescent="0.6">
      <c r="A45" s="36"/>
      <c r="B45" s="37"/>
      <c r="C45" s="37"/>
      <c r="D45" s="37">
        <f>'All data'!E48</f>
        <v>1100</v>
      </c>
      <c r="E45" s="37">
        <f>'All data'!F48</f>
        <v>0.25</v>
      </c>
      <c r="F45" s="17">
        <f>'All data'!G48</f>
        <v>1E-4</v>
      </c>
      <c r="G45" s="11" t="s">
        <v>24</v>
      </c>
      <c r="H45" s="16">
        <f>'All data'!H48</f>
        <v>5.5999999999999999E-3</v>
      </c>
      <c r="I45" s="17">
        <f>'All data'!I48</f>
        <v>7.6999999999999999E-2</v>
      </c>
      <c r="J45" s="11" t="s">
        <v>24</v>
      </c>
      <c r="K45" s="12">
        <f>'All data'!J48</f>
        <v>7.0000000000000007E-2</v>
      </c>
      <c r="L45" s="17">
        <f>'All data'!K48</f>
        <v>1.901</v>
      </c>
      <c r="M45" s="11" t="s">
        <v>24</v>
      </c>
      <c r="N45" s="16">
        <f>'All data'!L48</f>
        <v>4.9770000000000003</v>
      </c>
      <c r="O45" s="17">
        <f>'All data'!M48</f>
        <v>770</v>
      </c>
      <c r="P45" s="11" t="s">
        <v>24</v>
      </c>
      <c r="Q45" s="16">
        <f>'All data'!N48</f>
        <v>41216.477710146581</v>
      </c>
      <c r="R45" s="14">
        <f>'All data'!O48</f>
        <v>19010</v>
      </c>
      <c r="S45" s="11" t="s">
        <v>24</v>
      </c>
      <c r="T45" s="15">
        <f>'All data'!P48</f>
        <v>1000273.5865565459</v>
      </c>
      <c r="U45" s="18"/>
      <c r="V45" s="11" t="s">
        <v>162</v>
      </c>
      <c r="W45" s="20"/>
      <c r="X45" s="36"/>
      <c r="Y45" s="13">
        <f>'All data'!S48</f>
        <v>0</v>
      </c>
      <c r="Z45" s="13">
        <f>'All data'!T48</f>
        <v>0</v>
      </c>
      <c r="AA45" s="14"/>
      <c r="AB45" s="11"/>
      <c r="AC45" s="15"/>
    </row>
    <row r="46" spans="1:29" x14ac:dyDescent="0.6">
      <c r="A46" s="1"/>
      <c r="B46" s="4"/>
      <c r="C46" s="4"/>
      <c r="D46" s="4"/>
      <c r="E46" s="4"/>
      <c r="F46" s="17"/>
      <c r="G46" s="11"/>
      <c r="H46" s="16"/>
      <c r="I46" s="17"/>
      <c r="J46" s="11"/>
      <c r="K46" s="12"/>
      <c r="L46" s="17"/>
      <c r="M46" s="11"/>
      <c r="N46" s="16"/>
      <c r="O46" s="17"/>
      <c r="P46" s="11"/>
      <c r="Q46" s="16"/>
      <c r="R46" s="14"/>
      <c r="S46" s="11"/>
      <c r="T46" s="15"/>
      <c r="U46" s="18"/>
      <c r="V46" s="11"/>
      <c r="W46" s="20"/>
      <c r="X46" s="1"/>
      <c r="Y46" s="13"/>
      <c r="Z46" s="13"/>
      <c r="AA46" s="14"/>
      <c r="AB46" s="11"/>
      <c r="AC46" s="15"/>
    </row>
    <row r="47" spans="1:29" x14ac:dyDescent="0.6">
      <c r="A47" s="36" t="str">
        <f>'All data'!B50</f>
        <v>13-NTK-040-WHT</v>
      </c>
      <c r="B47" s="37" t="str">
        <f>'All data'!C50</f>
        <v>a</v>
      </c>
      <c r="C47" s="37">
        <f>'All data'!D50</f>
        <v>0.1653</v>
      </c>
      <c r="D47" s="37">
        <f>'All data'!E50</f>
        <v>850</v>
      </c>
      <c r="E47" s="37">
        <f>'All data'!F50</f>
        <v>0.25</v>
      </c>
      <c r="F47" s="17">
        <f>'All data'!G50</f>
        <v>0.66739999999999999</v>
      </c>
      <c r="G47" s="11" t="s">
        <v>24</v>
      </c>
      <c r="H47" s="16">
        <f>'All data'!H50</f>
        <v>1.4E-2</v>
      </c>
      <c r="I47" s="17">
        <f>'All data'!I50</f>
        <v>246.53100000000001</v>
      </c>
      <c r="J47" s="11" t="s">
        <v>24</v>
      </c>
      <c r="K47" s="12">
        <f>'All data'!J50</f>
        <v>4.46</v>
      </c>
      <c r="L47" s="17">
        <f>'All data'!K50</f>
        <v>354.79700000000003</v>
      </c>
      <c r="M47" s="11" t="s">
        <v>24</v>
      </c>
      <c r="N47" s="16">
        <f>'All data'!L50</f>
        <v>6.1559999999999997</v>
      </c>
      <c r="O47" s="17">
        <f>'All data'!M50</f>
        <v>369.3901708121067</v>
      </c>
      <c r="P47" s="11" t="s">
        <v>24</v>
      </c>
      <c r="Q47" s="16">
        <f>'All data'!N50</f>
        <v>5.5136936766923172</v>
      </c>
      <c r="R47" s="14">
        <f>'All data'!O50</f>
        <v>531.61072819898118</v>
      </c>
      <c r="S47" s="11" t="s">
        <v>24</v>
      </c>
      <c r="T47" s="15">
        <f>'All data'!P50</f>
        <v>10.884162776396204</v>
      </c>
      <c r="U47" s="18">
        <f>'All data'!Q50</f>
        <v>1479.4686231094977</v>
      </c>
      <c r="V47" s="11" t="s">
        <v>24</v>
      </c>
      <c r="W47" s="20">
        <f>'All data'!R50</f>
        <v>26.982410074130684</v>
      </c>
      <c r="X47" s="36"/>
      <c r="Y47" s="13">
        <f>'All data'!S50</f>
        <v>99.19894999006209</v>
      </c>
      <c r="Z47" s="13">
        <f>'All data'!T50</f>
        <v>99.737959197203523</v>
      </c>
      <c r="AA47" s="14">
        <f>'All data'!U50</f>
        <v>1483.3556200846942</v>
      </c>
      <c r="AB47" s="11" t="s">
        <v>24</v>
      </c>
      <c r="AC47" s="15">
        <f>'All data'!V50</f>
        <v>26.989395870611389</v>
      </c>
    </row>
    <row r="48" spans="1:29" x14ac:dyDescent="0.6">
      <c r="A48" s="36"/>
      <c r="B48" s="37"/>
      <c r="C48" s="37"/>
      <c r="D48" s="37">
        <f>'All data'!E51</f>
        <v>1100</v>
      </c>
      <c r="E48" s="37">
        <f>'All data'!F51</f>
        <v>0.25</v>
      </c>
      <c r="F48" s="17">
        <f>'All data'!G51</f>
        <v>5.6599999999999998E-2</v>
      </c>
      <c r="G48" s="11" t="s">
        <v>24</v>
      </c>
      <c r="H48" s="16">
        <f>'All data'!H51</f>
        <v>1.01E-2</v>
      </c>
      <c r="I48" s="17">
        <f>'All data'!I51</f>
        <v>0.81</v>
      </c>
      <c r="J48" s="11" t="s">
        <v>24</v>
      </c>
      <c r="K48" s="12">
        <f>'All data'!J51</f>
        <v>9.7000000000000003E-2</v>
      </c>
      <c r="L48" s="17">
        <f>'All data'!K51</f>
        <v>10.811</v>
      </c>
      <c r="M48" s="11" t="s">
        <v>24</v>
      </c>
      <c r="N48" s="16">
        <f>'All data'!L51</f>
        <v>5.343</v>
      </c>
      <c r="O48" s="17">
        <f>'All data'!M51</f>
        <v>14.310954063604242</v>
      </c>
      <c r="P48" s="11" t="s">
        <v>24</v>
      </c>
      <c r="Q48" s="16">
        <f>'All data'!N51</f>
        <v>3.0242284656359302</v>
      </c>
      <c r="R48" s="14">
        <f>'All data'!O51</f>
        <v>191.0070671378092</v>
      </c>
      <c r="S48" s="11" t="s">
        <v>24</v>
      </c>
      <c r="T48" s="15">
        <f>'All data'!P51</f>
        <v>97.916254416961138</v>
      </c>
      <c r="U48" s="18">
        <f>'All data'!Q51</f>
        <v>3.8869969751966122</v>
      </c>
      <c r="V48" s="11" t="s">
        <v>24</v>
      </c>
      <c r="W48" s="20">
        <f>'All data'!R51</f>
        <v>0.61403261479033211</v>
      </c>
      <c r="X48" s="36"/>
      <c r="Y48" s="13">
        <f>'All data'!S51</f>
        <v>79.323530864197522</v>
      </c>
      <c r="Z48" s="13">
        <f>'All data'!T51</f>
        <v>0.26204080279647834</v>
      </c>
      <c r="AA48" s="14"/>
      <c r="AB48" s="11"/>
      <c r="AC48" s="15"/>
    </row>
    <row r="50" spans="1:29" x14ac:dyDescent="0.6">
      <c r="A50" s="36"/>
      <c r="B50" s="37" t="str">
        <f>'All data'!C53</f>
        <v>b</v>
      </c>
      <c r="C50" s="37">
        <f>'All data'!D53</f>
        <v>0.1701</v>
      </c>
      <c r="D50" s="37">
        <f>'All data'!E53</f>
        <v>850</v>
      </c>
      <c r="E50" s="37">
        <f>'All data'!F53</f>
        <v>0.25</v>
      </c>
      <c r="F50" s="17">
        <f>'All data'!G53</f>
        <v>0.70699999999999996</v>
      </c>
      <c r="G50" s="11" t="s">
        <v>24</v>
      </c>
      <c r="H50" s="16">
        <f>'All data'!H53</f>
        <v>1.2699999999999999E-2</v>
      </c>
      <c r="I50" s="17">
        <f>'All data'!I53</f>
        <v>262.31799999999998</v>
      </c>
      <c r="J50" s="11" t="s">
        <v>24</v>
      </c>
      <c r="K50" s="12">
        <f>'All data'!J53</f>
        <v>4.5460000000000003</v>
      </c>
      <c r="L50" s="17">
        <f>'All data'!K53</f>
        <v>381.26900000000001</v>
      </c>
      <c r="M50" s="11" t="s">
        <v>24</v>
      </c>
      <c r="N50" s="16">
        <f>'All data'!L53</f>
        <v>7.5780000000000003</v>
      </c>
      <c r="O50" s="17">
        <f>'All data'!M53</f>
        <v>371.02970297029702</v>
      </c>
      <c r="P50" s="11" t="s">
        <v>24</v>
      </c>
      <c r="Q50" s="16">
        <f>'All data'!N53</f>
        <v>3.8537818553087586</v>
      </c>
      <c r="R50" s="14">
        <f>'All data'!O53</f>
        <v>539.2772277227723</v>
      </c>
      <c r="S50" s="11" t="s">
        <v>24</v>
      </c>
      <c r="T50" s="15">
        <f>'All data'!P53</f>
        <v>8.9095365263275905</v>
      </c>
      <c r="U50" s="18">
        <f>'All data'!Q53</f>
        <v>1529.8411934156377</v>
      </c>
      <c r="V50" s="11" t="s">
        <v>24</v>
      </c>
      <c r="W50" s="20">
        <f>'All data'!R53</f>
        <v>26.726368730890574</v>
      </c>
      <c r="X50" s="36"/>
      <c r="Y50" s="13">
        <f>'All data'!S53</f>
        <v>99.202489726210175</v>
      </c>
      <c r="Z50" s="13">
        <f>'All data'!T53</f>
        <v>99.803760490410752</v>
      </c>
      <c r="AA50" s="14">
        <f>'All data'!U53</f>
        <v>1532.849249265138</v>
      </c>
      <c r="AB50" s="11" t="s">
        <v>24</v>
      </c>
      <c r="AC50" s="15">
        <f>'All data'!V53</f>
        <v>26.731327903561418</v>
      </c>
    </row>
    <row r="51" spans="1:29" x14ac:dyDescent="0.6">
      <c r="A51" s="36"/>
      <c r="B51" s="37"/>
      <c r="C51" s="37"/>
      <c r="D51" s="37">
        <f>'All data'!E54</f>
        <v>1100</v>
      </c>
      <c r="E51" s="37">
        <f>'All data'!F54</f>
        <v>0.25</v>
      </c>
      <c r="F51" s="17">
        <f>'All data'!G54</f>
        <v>3.8300000000000001E-2</v>
      </c>
      <c r="G51" s="11" t="s">
        <v>24</v>
      </c>
      <c r="H51" s="16">
        <f>'All data'!H54</f>
        <v>5.5999999999999999E-3</v>
      </c>
      <c r="I51" s="17">
        <f>'All data'!I54</f>
        <v>0.625</v>
      </c>
      <c r="J51" s="11" t="s">
        <v>24</v>
      </c>
      <c r="K51" s="12">
        <f>'All data'!J54</f>
        <v>8.5999999999999993E-2</v>
      </c>
      <c r="L51" s="17">
        <f>'All data'!K54</f>
        <v>4.109</v>
      </c>
      <c r="M51" s="11" t="s">
        <v>24</v>
      </c>
      <c r="N51" s="16">
        <f>'All data'!L54</f>
        <v>4.9059999999999997</v>
      </c>
      <c r="O51" s="17">
        <f>'All data'!M54</f>
        <v>16.318537859007833</v>
      </c>
      <c r="P51" s="11" t="s">
        <v>24</v>
      </c>
      <c r="Q51" s="16">
        <f>'All data'!N54</f>
        <v>3.2018603640103596</v>
      </c>
      <c r="R51" s="14">
        <f>'All data'!O54</f>
        <v>107.28459530026109</v>
      </c>
      <c r="S51" s="11" t="s">
        <v>24</v>
      </c>
      <c r="T51" s="15">
        <f>'All data'!P54</f>
        <v>124.31389614157239</v>
      </c>
      <c r="U51" s="18">
        <f>'All data'!Q54</f>
        <v>3.0080558495002938</v>
      </c>
      <c r="V51" s="11" t="s">
        <v>24</v>
      </c>
      <c r="W51" s="20">
        <f>'All data'!R54</f>
        <v>0.51488440275066794</v>
      </c>
      <c r="X51" s="36"/>
      <c r="Y51" s="13">
        <f>'All data'!S54</f>
        <v>81.867247999999989</v>
      </c>
      <c r="Z51" s="13">
        <f>'All data'!T54</f>
        <v>0.19623950958924261</v>
      </c>
      <c r="AA51" s="14"/>
      <c r="AB51" s="11"/>
      <c r="AC51" s="15"/>
    </row>
    <row r="53" spans="1:29" x14ac:dyDescent="0.6">
      <c r="A53" s="36" t="str">
        <f>'All data'!B56</f>
        <v>13-NTK-046-WHT</v>
      </c>
      <c r="B53" s="37" t="str">
        <f>'All data'!C56</f>
        <v>a</v>
      </c>
      <c r="C53" s="37">
        <f>'All data'!D56</f>
        <v>0.15720000000000001</v>
      </c>
      <c r="D53" s="37">
        <f>'All data'!E56</f>
        <v>850</v>
      </c>
      <c r="E53" s="37">
        <f>'All data'!F56</f>
        <v>0.25</v>
      </c>
      <c r="F53" s="17">
        <f>'All data'!G56</f>
        <v>0.80089999999999995</v>
      </c>
      <c r="G53" s="11" t="s">
        <v>24</v>
      </c>
      <c r="H53" s="16">
        <f>'All data'!H56</f>
        <v>1.6500000000000001E-2</v>
      </c>
      <c r="I53" s="17">
        <f>'All data'!I56</f>
        <v>74.331000000000003</v>
      </c>
      <c r="J53" s="11" t="s">
        <v>24</v>
      </c>
      <c r="K53" s="12">
        <f>'All data'!J56</f>
        <v>1.234</v>
      </c>
      <c r="L53" s="17">
        <f>'All data'!K56</f>
        <v>163.16999999999999</v>
      </c>
      <c r="M53" s="11" t="s">
        <v>24</v>
      </c>
      <c r="N53" s="16">
        <f>'All data'!L56</f>
        <v>5.758</v>
      </c>
      <c r="O53" s="17">
        <f>'All data'!M56</f>
        <v>92.809339493070311</v>
      </c>
      <c r="P53" s="11" t="s">
        <v>24</v>
      </c>
      <c r="Q53" s="16">
        <f>'All data'!N56</f>
        <v>1.3368770881444891</v>
      </c>
      <c r="R53" s="14">
        <f>'All data'!O56</f>
        <v>203.73330003745787</v>
      </c>
      <c r="S53" s="11" t="s">
        <v>24</v>
      </c>
      <c r="T53" s="15">
        <f>'All data'!P56</f>
        <v>7.2510121614913325</v>
      </c>
      <c r="U53" s="18">
        <f>'All data'!Q56</f>
        <v>457.76804643765905</v>
      </c>
      <c r="V53" s="11" t="s">
        <v>24</v>
      </c>
      <c r="W53" s="20">
        <f>'All data'!R56</f>
        <v>7.8560144970190526</v>
      </c>
      <c r="X53" s="36"/>
      <c r="Y53" s="13">
        <f>'All data'!S56</f>
        <v>96.81174328342145</v>
      </c>
      <c r="Z53" s="13">
        <f>'All data'!T56</f>
        <v>99.674613376233708</v>
      </c>
      <c r="AA53" s="14">
        <f>'All data'!U56</f>
        <v>459.26242493638676</v>
      </c>
      <c r="AB53" s="11" t="s">
        <v>24</v>
      </c>
      <c r="AC53" s="15">
        <f>'All data'!V56</f>
        <v>7.8787283822879335</v>
      </c>
    </row>
    <row r="54" spans="1:29" x14ac:dyDescent="0.6">
      <c r="A54" s="36"/>
      <c r="B54" s="37"/>
      <c r="C54" s="37"/>
      <c r="D54" s="37">
        <f>'All data'!E57</f>
        <v>1100</v>
      </c>
      <c r="E54" s="37">
        <f>'All data'!F57</f>
        <v>0.25</v>
      </c>
      <c r="F54" s="17">
        <f>'All data'!G57</f>
        <v>4.4299999999999999E-2</v>
      </c>
      <c r="G54" s="11" t="s">
        <v>24</v>
      </c>
      <c r="H54" s="16">
        <f>'All data'!H57</f>
        <v>1.0200000000000001E-2</v>
      </c>
      <c r="I54" s="17">
        <f>'All data'!I57</f>
        <v>0.36599999999999999</v>
      </c>
      <c r="J54" s="11" t="s">
        <v>24</v>
      </c>
      <c r="K54" s="12">
        <f>'All data'!J57</f>
        <v>8.8999999999999996E-2</v>
      </c>
      <c r="L54" s="17">
        <f>'All data'!K57</f>
        <v>8.0289999999999999</v>
      </c>
      <c r="M54" s="11" t="s">
        <v>24</v>
      </c>
      <c r="N54" s="16">
        <f>'All data'!L57</f>
        <v>5.6520000000000001</v>
      </c>
      <c r="O54" s="17">
        <f>'All data'!M57</f>
        <v>8.2618510158013549</v>
      </c>
      <c r="P54" s="11" t="s">
        <v>24</v>
      </c>
      <c r="Q54" s="16">
        <f>'All data'!N57</f>
        <v>2.7278738289998326</v>
      </c>
      <c r="R54" s="14">
        <f>'All data'!O57</f>
        <v>181.24153498871331</v>
      </c>
      <c r="S54" s="11" t="s">
        <v>24</v>
      </c>
      <c r="T54" s="15">
        <f>'All data'!P57</f>
        <v>130.99139164098483</v>
      </c>
      <c r="U54" s="18">
        <f>'All data'!Q57</f>
        <v>1.4943784987277353</v>
      </c>
      <c r="V54" s="11" t="s">
        <v>24</v>
      </c>
      <c r="W54" s="20">
        <f>'All data'!R57</f>
        <v>0.59782701887412026</v>
      </c>
      <c r="X54" s="36"/>
      <c r="Y54" s="13">
        <f>'All data'!S57</f>
        <v>64.184781420765034</v>
      </c>
      <c r="Z54" s="13">
        <f>'All data'!T57</f>
        <v>0.32538662376629751</v>
      </c>
      <c r="AA54" s="14"/>
      <c r="AB54" s="11"/>
      <c r="AC54" s="15"/>
    </row>
    <row r="56" spans="1:29" x14ac:dyDescent="0.6">
      <c r="A56" s="36"/>
      <c r="B56" s="37" t="str">
        <f>'All data'!C59</f>
        <v>b</v>
      </c>
      <c r="C56" s="37">
        <f>'All data'!D59</f>
        <v>0.1578</v>
      </c>
      <c r="D56" s="37">
        <f>'All data'!E59</f>
        <v>850</v>
      </c>
      <c r="E56" s="37">
        <f>'All data'!F59</f>
        <v>0.25</v>
      </c>
      <c r="F56" s="17">
        <f>'All data'!G59</f>
        <v>0.89290000000000003</v>
      </c>
      <c r="G56" s="11" t="s">
        <v>24</v>
      </c>
      <c r="H56" s="16">
        <f>'All data'!H59</f>
        <v>1.29E-2</v>
      </c>
      <c r="I56" s="17">
        <f>'All data'!I59</f>
        <v>76.364999999999995</v>
      </c>
      <c r="J56" s="11" t="s">
        <v>24</v>
      </c>
      <c r="K56" s="12">
        <f>'All data'!J59</f>
        <v>1.155</v>
      </c>
      <c r="L56" s="17">
        <f>'All data'!K59</f>
        <v>167.54499999999999</v>
      </c>
      <c r="M56" s="11" t="s">
        <v>24</v>
      </c>
      <c r="N56" s="16">
        <f>'All data'!L59</f>
        <v>5.0350000000000001</v>
      </c>
      <c r="O56" s="17">
        <f>'All data'!M59</f>
        <v>85.524694814648882</v>
      </c>
      <c r="P56" s="11" t="s">
        <v>24</v>
      </c>
      <c r="Q56" s="16">
        <f>'All data'!N59</f>
        <v>1.0310303645199201</v>
      </c>
      <c r="R56" s="14">
        <f>'All data'!O59</f>
        <v>187.64139321312575</v>
      </c>
      <c r="S56" s="11" t="s">
        <v>24</v>
      </c>
      <c r="T56" s="15">
        <f>'All data'!P59</f>
        <v>5.6829717107499542</v>
      </c>
      <c r="U56" s="18">
        <f>'All data'!Q59</f>
        <v>467.19207160963248</v>
      </c>
      <c r="V56" s="11" t="s">
        <v>24</v>
      </c>
      <c r="W56" s="20">
        <f>'All data'!R59</f>
        <v>7.3233876934652322</v>
      </c>
      <c r="X56" s="36"/>
      <c r="Y56" s="13">
        <f>'All data'!S59</f>
        <v>96.540180580108697</v>
      </c>
      <c r="Z56" s="13">
        <f>'All data'!T59</f>
        <v>99.73760790482919</v>
      </c>
      <c r="AA56" s="14">
        <f>'All data'!U59</f>
        <v>468.42117173637519</v>
      </c>
      <c r="AB56" s="11" t="s">
        <v>24</v>
      </c>
      <c r="AC56" s="15">
        <f>'All data'!V59</f>
        <v>7.3466324811574362</v>
      </c>
    </row>
    <row r="57" spans="1:29" x14ac:dyDescent="0.6">
      <c r="A57" s="36"/>
      <c r="B57" s="37"/>
      <c r="C57" s="37"/>
      <c r="D57" s="37">
        <f>'All data'!E60</f>
        <v>1100</v>
      </c>
      <c r="E57" s="37">
        <f>'All data'!F60</f>
        <v>0.25</v>
      </c>
      <c r="F57" s="17">
        <f>'All data'!G60</f>
        <v>7.1999999999999995E-2</v>
      </c>
      <c r="G57" s="11" t="s">
        <v>24</v>
      </c>
      <c r="H57" s="16">
        <f>'All data'!H60</f>
        <v>4.8999999999999998E-3</v>
      </c>
      <c r="I57" s="17">
        <f>'All data'!I60</f>
        <v>0.40699999999999997</v>
      </c>
      <c r="J57" s="11" t="s">
        <v>24</v>
      </c>
      <c r="K57" s="12">
        <f>'All data'!J60</f>
        <v>9.0999999999999998E-2</v>
      </c>
      <c r="L57" s="17">
        <f>'All data'!K60</f>
        <v>6.0780000000000003</v>
      </c>
      <c r="M57" s="11" t="s">
        <v>24</v>
      </c>
      <c r="N57" s="16">
        <f>'All data'!L60</f>
        <v>4.5839999999999996</v>
      </c>
      <c r="O57" s="17">
        <f>'All data'!M60</f>
        <v>5.6527777777777777</v>
      </c>
      <c r="P57" s="11" t="s">
        <v>24</v>
      </c>
      <c r="Q57" s="16">
        <f>'All data'!N60</f>
        <v>1.3164571481005689</v>
      </c>
      <c r="R57" s="14">
        <f>'All data'!O60</f>
        <v>84.416666666666671</v>
      </c>
      <c r="S57" s="11" t="s">
        <v>24</v>
      </c>
      <c r="T57" s="15">
        <f>'All data'!P60</f>
        <v>63.930182926829275</v>
      </c>
      <c r="U57" s="18">
        <f>'All data'!Q60</f>
        <v>1.2291001267427122</v>
      </c>
      <c r="V57" s="11" t="s">
        <v>24</v>
      </c>
      <c r="W57" s="20">
        <f>'All data'!R60</f>
        <v>0.58395334094382056</v>
      </c>
      <c r="X57" s="36"/>
      <c r="Y57" s="13">
        <f>'All data'!S60</f>
        <v>47.654054054054043</v>
      </c>
      <c r="Z57" s="13">
        <f>'All data'!T60</f>
        <v>0.26239209517080558</v>
      </c>
      <c r="AA57" s="14"/>
      <c r="AB57" s="11"/>
      <c r="AC57" s="15"/>
    </row>
    <row r="59" spans="1:29" x14ac:dyDescent="0.6">
      <c r="A59" s="36" t="str">
        <f>'All data'!B62</f>
        <v>16-PRT-003-TCR</v>
      </c>
      <c r="B59" s="37" t="str">
        <f>'All data'!C62</f>
        <v>a</v>
      </c>
      <c r="C59" s="37">
        <f>'All data'!D62</f>
        <v>0.14929999999999999</v>
      </c>
      <c r="D59" s="37">
        <f>'All data'!E62</f>
        <v>850</v>
      </c>
      <c r="E59" s="37">
        <f>'All data'!F62</f>
        <v>0.25</v>
      </c>
      <c r="F59" s="17">
        <f>'All data'!G62</f>
        <v>0.60160000000000002</v>
      </c>
      <c r="G59" s="11" t="s">
        <v>24</v>
      </c>
      <c r="H59" s="16">
        <f>'All data'!H62</f>
        <v>8.6999999999999994E-3</v>
      </c>
      <c r="I59" s="17">
        <f>'All data'!I62</f>
        <v>28.858000000000001</v>
      </c>
      <c r="J59" s="11" t="s">
        <v>24</v>
      </c>
      <c r="K59" s="12">
        <f>'All data'!J62</f>
        <v>0.50900000000000001</v>
      </c>
      <c r="L59" s="17">
        <f>'All data'!K62</f>
        <v>92.703999999999994</v>
      </c>
      <c r="M59" s="11" t="s">
        <v>24</v>
      </c>
      <c r="N59" s="16">
        <f>'All data'!L62</f>
        <v>5.0090000000000003</v>
      </c>
      <c r="O59" s="17">
        <f>'All data'!M62</f>
        <v>47.96875</v>
      </c>
      <c r="P59" s="11" t="s">
        <v>24</v>
      </c>
      <c r="Q59" s="16">
        <f>'All data'!N62</f>
        <v>0.78921050088062195</v>
      </c>
      <c r="R59" s="14">
        <f>'All data'!O62</f>
        <v>154.09574468085106</v>
      </c>
      <c r="S59" s="11" t="s">
        <v>24</v>
      </c>
      <c r="T59" s="15">
        <f>'All data'!P62</f>
        <v>8.4165578686102052</v>
      </c>
      <c r="U59" s="18">
        <f>'All data'!Q62</f>
        <v>181.36547622237111</v>
      </c>
      <c r="V59" s="11" t="s">
        <v>24</v>
      </c>
      <c r="W59" s="20">
        <f>'All data'!R62</f>
        <v>3.413600694766159</v>
      </c>
      <c r="X59" s="36"/>
      <c r="Y59" s="13">
        <f>'All data'!S62</f>
        <v>93.831400651465813</v>
      </c>
      <c r="Z59" s="13">
        <f>'All data'!T62</f>
        <v>99.39036310543284</v>
      </c>
      <c r="AA59" s="14">
        <f>'All data'!U62</f>
        <v>182.47792900200943</v>
      </c>
      <c r="AB59" s="11" t="s">
        <v>24</v>
      </c>
      <c r="AC59" s="15">
        <f>'All data'!V62</f>
        <v>3.4483633396588447</v>
      </c>
    </row>
    <row r="60" spans="1:29" x14ac:dyDescent="0.6">
      <c r="A60" s="36"/>
      <c r="B60" s="37"/>
      <c r="C60" s="37"/>
      <c r="D60" s="37">
        <f>'All data'!E63</f>
        <v>1100</v>
      </c>
      <c r="E60" s="37">
        <f>'All data'!F63</f>
        <v>0.25</v>
      </c>
      <c r="F60" s="17">
        <f>'All data'!G63</f>
        <v>4.1200000000000001E-2</v>
      </c>
      <c r="G60" s="11" t="s">
        <v>24</v>
      </c>
      <c r="H60" s="16">
        <f>'All data'!H63</f>
        <v>3.8999999999999998E-3</v>
      </c>
      <c r="I60" s="17">
        <f>'All data'!I63</f>
        <v>0.28799999999999998</v>
      </c>
      <c r="J60" s="11" t="s">
        <v>24</v>
      </c>
      <c r="K60" s="12">
        <f>'All data'!J63</f>
        <v>7.1999999999999995E-2</v>
      </c>
      <c r="L60" s="17">
        <f>'All data'!K63</f>
        <v>5.4989999999999997</v>
      </c>
      <c r="M60" s="11" t="s">
        <v>24</v>
      </c>
      <c r="N60" s="16">
        <f>'All data'!L63</f>
        <v>4.97</v>
      </c>
      <c r="O60" s="17">
        <f>'All data'!M63</f>
        <v>6.9902912621359219</v>
      </c>
      <c r="P60" s="11" t="s">
        <v>24</v>
      </c>
      <c r="Q60" s="16">
        <f>'All data'!N63</f>
        <v>1.8650415156474334</v>
      </c>
      <c r="R60" s="14">
        <f>'All data'!O63</f>
        <v>133.47087378640776</v>
      </c>
      <c r="S60" s="11" t="s">
        <v>24</v>
      </c>
      <c r="T60" s="15">
        <f>'All data'!P63</f>
        <v>121.18572315708164</v>
      </c>
      <c r="U60" s="18">
        <f>'All data'!Q63</f>
        <v>1.1124527796383124</v>
      </c>
      <c r="V60" s="11" t="s">
        <v>24</v>
      </c>
      <c r="W60" s="20">
        <f>'All data'!R63</f>
        <v>0.4884055886198439</v>
      </c>
      <c r="X60" s="36"/>
      <c r="Y60" s="13">
        <f>'All data'!S63</f>
        <v>57.669861111111118</v>
      </c>
      <c r="Z60" s="13">
        <f>'All data'!T63</f>
        <v>0.60963689456715731</v>
      </c>
      <c r="AA60" s="14"/>
      <c r="AB60" s="11"/>
      <c r="AC60" s="15"/>
    </row>
    <row r="62" spans="1:29" x14ac:dyDescent="0.6">
      <c r="A62" s="36" t="str">
        <f>'All data'!B65</f>
        <v>16-PRT-006-TCR</v>
      </c>
      <c r="B62" s="37" t="str">
        <f>'All data'!C65</f>
        <v>a</v>
      </c>
      <c r="C62" s="37">
        <f>'All data'!D65</f>
        <v>0.1646</v>
      </c>
      <c r="D62" s="37">
        <f>'All data'!E65</f>
        <v>850</v>
      </c>
      <c r="E62" s="37">
        <f>'All data'!F65</f>
        <v>0.25</v>
      </c>
      <c r="F62" s="17">
        <f>'All data'!G65</f>
        <v>0.73240000000000005</v>
      </c>
      <c r="G62" s="11" t="s">
        <v>24</v>
      </c>
      <c r="H62" s="16">
        <f>'All data'!H65</f>
        <v>7.9000000000000008E-3</v>
      </c>
      <c r="I62" s="17">
        <f>'All data'!I65</f>
        <v>25.123000000000001</v>
      </c>
      <c r="J62" s="11" t="s">
        <v>24</v>
      </c>
      <c r="K62" s="12">
        <f>'All data'!J65</f>
        <v>0.42499999999999999</v>
      </c>
      <c r="L62" s="17">
        <f>'All data'!K65</f>
        <v>101.56699999999999</v>
      </c>
      <c r="M62" s="11" t="s">
        <v>24</v>
      </c>
      <c r="N62" s="16">
        <f>'All data'!L65</f>
        <v>5.2830000000000004</v>
      </c>
      <c r="O62" s="17">
        <f>'All data'!M65</f>
        <v>34.302293828509008</v>
      </c>
      <c r="P62" s="11" t="s">
        <v>24</v>
      </c>
      <c r="Q62" s="16">
        <f>'All data'!N65</f>
        <v>0.42319344384925017</v>
      </c>
      <c r="R62" s="14">
        <f>'All data'!O65</f>
        <v>138.67695248498086</v>
      </c>
      <c r="S62" s="11" t="s">
        <v>24</v>
      </c>
      <c r="T62" s="15">
        <f>'All data'!P65</f>
        <v>7.2769015546841525</v>
      </c>
      <c r="U62" s="18">
        <f>'All data'!Q65</f>
        <v>139.46432806804373</v>
      </c>
      <c r="V62" s="11" t="s">
        <v>24</v>
      </c>
      <c r="W62" s="20">
        <f>'All data'!R65</f>
        <v>2.5859197297511822</v>
      </c>
      <c r="X62" s="36"/>
      <c r="Y62" s="13">
        <f>'All data'!S65</f>
        <v>91.373754726744409</v>
      </c>
      <c r="Z62" s="13">
        <f>'All data'!T65</f>
        <v>100</v>
      </c>
      <c r="AA62" s="14">
        <f>'All data'!U65</f>
        <v>139.46432806804373</v>
      </c>
      <c r="AB62" s="11" t="s">
        <v>24</v>
      </c>
      <c r="AC62" s="15">
        <f>'All data'!V65</f>
        <v>2.5859197297511822</v>
      </c>
    </row>
    <row r="63" spans="1:29" x14ac:dyDescent="0.6">
      <c r="A63" s="36"/>
      <c r="B63" s="37"/>
      <c r="C63" s="37"/>
      <c r="D63" s="37">
        <f>'All data'!E66</f>
        <v>1100</v>
      </c>
      <c r="E63" s="37">
        <f>'All data'!F66</f>
        <v>0.25</v>
      </c>
      <c r="F63" s="17">
        <f>'All data'!G66</f>
        <v>4.1500000000000002E-2</v>
      </c>
      <c r="G63" s="11" t="s">
        <v>24</v>
      </c>
      <c r="H63" s="16">
        <f>'All data'!H66</f>
        <v>7.0000000000000001E-3</v>
      </c>
      <c r="I63" s="17">
        <f>'All data'!I66</f>
        <v>0.112</v>
      </c>
      <c r="J63" s="11" t="s">
        <v>24</v>
      </c>
      <c r="K63" s="12">
        <f>'All data'!J66</f>
        <v>6.7000000000000004E-2</v>
      </c>
      <c r="L63" s="17">
        <f>'All data'!K66</f>
        <v>4.4980000000000002</v>
      </c>
      <c r="M63" s="11" t="s">
        <v>24</v>
      </c>
      <c r="N63" s="16">
        <f>'All data'!L66</f>
        <v>4.9089999999999998</v>
      </c>
      <c r="O63" s="17">
        <f>'All data'!M66</f>
        <v>2.6987951807228914</v>
      </c>
      <c r="P63" s="11" t="s">
        <v>24</v>
      </c>
      <c r="Q63" s="16">
        <f>'All data'!N66</f>
        <v>1.6815569972196478</v>
      </c>
      <c r="R63" s="14">
        <f>'All data'!O66</f>
        <v>108.3855421686747</v>
      </c>
      <c r="S63" s="11" t="s">
        <v>24</v>
      </c>
      <c r="T63" s="15">
        <f>'All data'!P66</f>
        <v>119.65179679256005</v>
      </c>
      <c r="U63" s="18"/>
      <c r="V63" s="11" t="s">
        <v>162</v>
      </c>
      <c r="W63" s="20"/>
      <c r="X63" s="36"/>
      <c r="Y63" s="13">
        <f>'All data'!S66</f>
        <v>0</v>
      </c>
      <c r="Z63" s="13">
        <f>'All data'!T66</f>
        <v>0</v>
      </c>
      <c r="AA63" s="14"/>
      <c r="AB63" s="11"/>
      <c r="AC63" s="15"/>
    </row>
    <row r="65" spans="1:29" x14ac:dyDescent="0.6">
      <c r="A65" s="36" t="str">
        <f>'All data'!B68</f>
        <v>16-PRT-009-TCR</v>
      </c>
      <c r="B65" s="37" t="str">
        <f>'All data'!C68</f>
        <v>a</v>
      </c>
      <c r="C65" s="37">
        <f>'All data'!D68</f>
        <v>0.15859999999999999</v>
      </c>
      <c r="D65" s="37">
        <f>'All data'!E68</f>
        <v>850</v>
      </c>
      <c r="E65" s="37">
        <f>'All data'!F68</f>
        <v>0.25</v>
      </c>
      <c r="F65" s="17">
        <f>'All data'!G68</f>
        <v>0.98450000000000004</v>
      </c>
      <c r="G65" s="11" t="s">
        <v>24</v>
      </c>
      <c r="H65" s="16">
        <f>'All data'!H68</f>
        <v>9.7999999999999997E-3</v>
      </c>
      <c r="I65" s="17">
        <f>'All data'!I68</f>
        <v>27.289000000000001</v>
      </c>
      <c r="J65" s="11" t="s">
        <v>24</v>
      </c>
      <c r="K65" s="12">
        <f>'All data'!J68</f>
        <v>0.49</v>
      </c>
      <c r="L65" s="17">
        <f>'All data'!K68</f>
        <v>132.25</v>
      </c>
      <c r="M65" s="11" t="s">
        <v>24</v>
      </c>
      <c r="N65" s="16">
        <f>'All data'!L68</f>
        <v>5.1619999999999999</v>
      </c>
      <c r="O65" s="17">
        <f>'All data'!M68</f>
        <v>27.718638902996446</v>
      </c>
      <c r="P65" s="11" t="s">
        <v>24</v>
      </c>
      <c r="Q65" s="16">
        <f>'All data'!N68</f>
        <v>0.36130201421421032</v>
      </c>
      <c r="R65" s="14">
        <f>'All data'!O68</f>
        <v>134.33214829862874</v>
      </c>
      <c r="S65" s="11" t="s">
        <v>24</v>
      </c>
      <c r="T65" s="15">
        <f>'All data'!P68</f>
        <v>5.1986125502565308</v>
      </c>
      <c r="U65" s="18">
        <f>'All data'!Q68</f>
        <v>153.69397540983607</v>
      </c>
      <c r="V65" s="11" t="s">
        <v>24</v>
      </c>
      <c r="W65" s="20">
        <f>'All data'!R68</f>
        <v>3.0949388824944868</v>
      </c>
      <c r="X65" s="36"/>
      <c r="Y65" s="13">
        <f>'All data'!S68</f>
        <v>89.324872659313272</v>
      </c>
      <c r="Z65" s="13">
        <f>'All data'!T68</f>
        <v>99.293292275964205</v>
      </c>
      <c r="AA65" s="14">
        <f>'All data'!U68</f>
        <v>154.78787326607818</v>
      </c>
      <c r="AB65" s="11" t="s">
        <v>24</v>
      </c>
      <c r="AC65" s="15">
        <f>'All data'!V68</f>
        <v>3.1413604596504583</v>
      </c>
    </row>
    <row r="66" spans="1:29" x14ac:dyDescent="0.6">
      <c r="A66" s="36"/>
      <c r="B66" s="37"/>
      <c r="C66" s="37"/>
      <c r="D66" s="37">
        <f>'All data'!E69</f>
        <v>1100</v>
      </c>
      <c r="E66" s="37">
        <f>'All data'!F69</f>
        <v>0.25</v>
      </c>
      <c r="F66" s="17">
        <f>'All data'!G69</f>
        <v>0.1242</v>
      </c>
      <c r="G66" s="11" t="s">
        <v>24</v>
      </c>
      <c r="H66" s="16">
        <f>'All data'!H69</f>
        <v>6.7000000000000002E-3</v>
      </c>
      <c r="I66" s="17">
        <f>'All data'!I69</f>
        <v>0.54100000000000004</v>
      </c>
      <c r="J66" s="11" t="s">
        <v>24</v>
      </c>
      <c r="K66" s="12">
        <f>'All data'!J69</f>
        <v>8.3000000000000004E-2</v>
      </c>
      <c r="L66" s="17">
        <f>'All data'!K69</f>
        <v>12.662000000000001</v>
      </c>
      <c r="M66" s="11" t="s">
        <v>24</v>
      </c>
      <c r="N66" s="16">
        <f>'All data'!L69</f>
        <v>4.8440000000000003</v>
      </c>
      <c r="O66" s="17">
        <f>'All data'!M69</f>
        <v>4.3558776167471818</v>
      </c>
      <c r="P66" s="11" t="s">
        <v>24</v>
      </c>
      <c r="Q66" s="16">
        <f>'All data'!N69</f>
        <v>0.70165954482171289</v>
      </c>
      <c r="R66" s="14">
        <f>'All data'!O69</f>
        <v>101.94847020933977</v>
      </c>
      <c r="S66" s="11" t="s">
        <v>24</v>
      </c>
      <c r="T66" s="15">
        <f>'All data'!P69</f>
        <v>39.363147843851308</v>
      </c>
      <c r="U66" s="18">
        <f>'All data'!Q69</f>
        <v>1.0938978562421187</v>
      </c>
      <c r="V66" s="11" t="s">
        <v>24</v>
      </c>
      <c r="W66" s="20">
        <f>'All data'!R69</f>
        <v>0.53805097442446326</v>
      </c>
      <c r="X66" s="36"/>
      <c r="Y66" s="13">
        <f>'All data'!S69</f>
        <v>32.06879852125693</v>
      </c>
      <c r="Z66" s="13">
        <f>'All data'!T69</f>
        <v>0.7067077240357994</v>
      </c>
      <c r="AA66" s="14"/>
      <c r="AB66" s="11"/>
      <c r="AC66" s="15"/>
    </row>
    <row r="68" spans="1:29" x14ac:dyDescent="0.6">
      <c r="A68" s="36" t="str">
        <f>'All data'!B71</f>
        <v>16-PRT-017-TID</v>
      </c>
      <c r="B68" s="37" t="str">
        <f>'All data'!C71</f>
        <v>a</v>
      </c>
      <c r="C68" s="37">
        <f>'All data'!D71</f>
        <v>0.156</v>
      </c>
      <c r="D68" s="37">
        <f>'All data'!E71</f>
        <v>850</v>
      </c>
      <c r="E68" s="37">
        <f>'All data'!F71</f>
        <v>0.25</v>
      </c>
      <c r="F68" s="17">
        <f>'All data'!G71</f>
        <v>1.2565</v>
      </c>
      <c r="G68" s="11" t="s">
        <v>24</v>
      </c>
      <c r="H68" s="16">
        <f>'All data'!H71</f>
        <v>0.02</v>
      </c>
      <c r="I68" s="17">
        <f>'All data'!I71</f>
        <v>20.902000000000001</v>
      </c>
      <c r="J68" s="11" t="s">
        <v>24</v>
      </c>
      <c r="K68" s="12">
        <f>'All data'!J71</f>
        <v>0.41299999999999998</v>
      </c>
      <c r="L68" s="17">
        <f>'All data'!K71</f>
        <v>149.928</v>
      </c>
      <c r="M68" s="11" t="s">
        <v>24</v>
      </c>
      <c r="N68" s="16">
        <f>'All data'!L71</f>
        <v>5.5069999999999997</v>
      </c>
      <c r="O68" s="17">
        <f>'All data'!M71</f>
        <v>16.635097493036213</v>
      </c>
      <c r="P68" s="11" t="s">
        <v>24</v>
      </c>
      <c r="Q68" s="16">
        <f>'All data'!N71</f>
        <v>0.25241261460235093</v>
      </c>
      <c r="R68" s="14">
        <f>'All data'!O71</f>
        <v>119.32192598487863</v>
      </c>
      <c r="S68" s="11" t="s">
        <v>24</v>
      </c>
      <c r="T68" s="15">
        <f>'All data'!P71</f>
        <v>4.007453433581146</v>
      </c>
      <c r="U68" s="18">
        <f>'All data'!Q71</f>
        <v>110.15395192307693</v>
      </c>
      <c r="V68" s="11" t="s">
        <v>24</v>
      </c>
      <c r="W68" s="20">
        <f>'All data'!R71</f>
        <v>2.6744775307448196</v>
      </c>
      <c r="X68" s="36"/>
      <c r="Y68" s="13">
        <f>'All data'!S71</f>
        <v>82.212307434695248</v>
      </c>
      <c r="Z68" s="13">
        <f>'All data'!T71</f>
        <v>99.61610445823726</v>
      </c>
      <c r="AA68" s="14">
        <f>'All data'!U71</f>
        <v>110.57845769230769</v>
      </c>
      <c r="AB68" s="11" t="s">
        <v>24</v>
      </c>
      <c r="AC68" s="15">
        <f>'All data'!V71</f>
        <v>2.7132620348766583</v>
      </c>
    </row>
    <row r="69" spans="1:29" x14ac:dyDescent="0.6">
      <c r="A69" s="36"/>
      <c r="B69" s="37"/>
      <c r="C69" s="37"/>
      <c r="D69" s="37">
        <f>'All data'!E72</f>
        <v>1100</v>
      </c>
      <c r="E69" s="37">
        <f>'All data'!F72</f>
        <v>0.25</v>
      </c>
      <c r="F69" s="17">
        <f>'All data'!G72</f>
        <v>4.6899999999999997E-2</v>
      </c>
      <c r="G69" s="11" t="s">
        <v>24</v>
      </c>
      <c r="H69" s="16">
        <f>'All data'!H72</f>
        <v>4.5999999999999999E-3</v>
      </c>
      <c r="I69" s="17">
        <f>'All data'!I72</f>
        <v>0.20499999999999999</v>
      </c>
      <c r="J69" s="11" t="s">
        <v>24</v>
      </c>
      <c r="K69" s="12">
        <f>'All data'!J72</f>
        <v>7.0000000000000007E-2</v>
      </c>
      <c r="L69" s="17">
        <f>'All data'!K72</f>
        <v>4.1589999999999998</v>
      </c>
      <c r="M69" s="11" t="s">
        <v>24</v>
      </c>
      <c r="N69" s="16">
        <f>'All data'!L72</f>
        <v>5.1219999999999999</v>
      </c>
      <c r="O69" s="17">
        <f>'All data'!M72</f>
        <v>4.3710021321961623</v>
      </c>
      <c r="P69" s="11" t="s">
        <v>24</v>
      </c>
      <c r="Q69" s="16">
        <f>'All data'!N72</f>
        <v>1.5218012982837228</v>
      </c>
      <c r="R69" s="14">
        <f>'All data'!O72</f>
        <v>88.678038379530918</v>
      </c>
      <c r="S69" s="11" t="s">
        <v>24</v>
      </c>
      <c r="T69" s="15">
        <f>'All data'!P72</f>
        <v>105.69301188350413</v>
      </c>
      <c r="U69" s="18">
        <f>'All data'!Q72</f>
        <v>0.42450576923076921</v>
      </c>
      <c r="V69" s="11" t="s">
        <v>24</v>
      </c>
      <c r="W69" s="20">
        <f>'All data'!R72</f>
        <v>0.45712231125172148</v>
      </c>
      <c r="X69" s="36"/>
      <c r="Y69" s="13">
        <f>'All data'!S72</f>
        <v>32.303853658536582</v>
      </c>
      <c r="Z69" s="13">
        <f>'All data'!T72</f>
        <v>0.3838955417627421</v>
      </c>
      <c r="AA69" s="14"/>
      <c r="AB69" s="11"/>
      <c r="AC69" s="15"/>
    </row>
    <row r="71" spans="1:29" x14ac:dyDescent="0.6">
      <c r="A71" s="36" t="str">
        <f>'All data'!B74</f>
        <v>16-PRT-023-TID</v>
      </c>
      <c r="B71" s="37" t="str">
        <f>'All data'!C74</f>
        <v>a</v>
      </c>
      <c r="C71" s="37">
        <f>'All data'!D74</f>
        <v>0.17949999999999999</v>
      </c>
      <c r="D71" s="37">
        <f>'All data'!E74</f>
        <v>850</v>
      </c>
      <c r="E71" s="37">
        <f>'All data'!F74</f>
        <v>0.25</v>
      </c>
      <c r="F71" s="17">
        <f>'All data'!G74</f>
        <v>1.9694</v>
      </c>
      <c r="G71" s="11" t="s">
        <v>24</v>
      </c>
      <c r="H71" s="16">
        <f>'All data'!H74</f>
        <v>1.9E-2</v>
      </c>
      <c r="I71" s="17">
        <f>'All data'!I74</f>
        <v>27.007000000000001</v>
      </c>
      <c r="J71" s="11" t="s">
        <v>24</v>
      </c>
      <c r="K71" s="12">
        <f>'All data'!J74</f>
        <v>0.47299999999999998</v>
      </c>
      <c r="L71" s="17">
        <f>'All data'!K74</f>
        <v>225.52</v>
      </c>
      <c r="M71" s="11" t="s">
        <v>24</v>
      </c>
      <c r="N71" s="16">
        <f>'All data'!L74</f>
        <v>5.57</v>
      </c>
      <c r="O71" s="17">
        <f>'All data'!M74</f>
        <v>13.71331369960394</v>
      </c>
      <c r="P71" s="11" t="s">
        <v>24</v>
      </c>
      <c r="Q71" s="16">
        <f>'All data'!N74</f>
        <v>0.16736074670825415</v>
      </c>
      <c r="R71" s="14">
        <f>'All data'!O74</f>
        <v>114.51203412206763</v>
      </c>
      <c r="S71" s="11" t="s">
        <v>24</v>
      </c>
      <c r="T71" s="15">
        <f>'All data'!P74</f>
        <v>2.805648748907283</v>
      </c>
      <c r="U71" s="18">
        <f>'All data'!Q74</f>
        <v>117.99189637883008</v>
      </c>
      <c r="V71" s="11" t="s">
        <v>24</v>
      </c>
      <c r="W71" s="20">
        <f>'All data'!R74</f>
        <v>2.6536462879206284</v>
      </c>
      <c r="X71" s="36"/>
      <c r="Y71" s="13">
        <f>'All data'!S74</f>
        <v>78.422428999888908</v>
      </c>
      <c r="Z71" s="13">
        <f>'All data'!T74</f>
        <v>99.242059286379543</v>
      </c>
      <c r="AA71" s="14">
        <f>'All data'!U74</f>
        <v>118.89303509749303</v>
      </c>
      <c r="AB71" s="11" t="s">
        <v>24</v>
      </c>
      <c r="AC71" s="15">
        <f>'All data'!V74</f>
        <v>2.6961178779275476</v>
      </c>
    </row>
    <row r="72" spans="1:29" x14ac:dyDescent="0.6">
      <c r="A72" s="36"/>
      <c r="B72" s="37"/>
      <c r="C72" s="37"/>
      <c r="D72" s="37">
        <f>'All data'!E75</f>
        <v>1100</v>
      </c>
      <c r="E72" s="37">
        <f>'All data'!F75</f>
        <v>0.25</v>
      </c>
      <c r="F72" s="17">
        <f>'All data'!G75</f>
        <v>0.21840000000000001</v>
      </c>
      <c r="G72" s="11" t="s">
        <v>24</v>
      </c>
      <c r="H72" s="16">
        <f>'All data'!H75</f>
        <v>5.4999999999999997E-3</v>
      </c>
      <c r="I72" s="17">
        <f>'All data'!I75</f>
        <v>0.80800000000000005</v>
      </c>
      <c r="J72" s="11" t="s">
        <v>24</v>
      </c>
      <c r="K72" s="12">
        <f>'All data'!J75</f>
        <v>8.4000000000000005E-2</v>
      </c>
      <c r="L72" s="17">
        <f>'All data'!K75</f>
        <v>21.896999999999998</v>
      </c>
      <c r="M72" s="11" t="s">
        <v>24</v>
      </c>
      <c r="N72" s="16">
        <f>'All data'!L75</f>
        <v>4.8920000000000003</v>
      </c>
      <c r="O72" s="17">
        <f>'All data'!M75</f>
        <v>3.6996336996336998</v>
      </c>
      <c r="P72" s="11" t="s">
        <v>24</v>
      </c>
      <c r="Q72" s="16">
        <f>'All data'!N75</f>
        <v>0.39188406153190952</v>
      </c>
      <c r="R72" s="14">
        <f>'All data'!O75</f>
        <v>100.26098901098899</v>
      </c>
      <c r="S72" s="11" t="s">
        <v>24</v>
      </c>
      <c r="T72" s="15">
        <f>'All data'!P75</f>
        <v>22.511822896438279</v>
      </c>
      <c r="U72" s="18">
        <f>'All data'!Q75</f>
        <v>0.90113871866295281</v>
      </c>
      <c r="V72" s="11" t="s">
        <v>24</v>
      </c>
      <c r="W72" s="20">
        <f>'All data'!R75</f>
        <v>0.47666863782465518</v>
      </c>
      <c r="X72" s="36"/>
      <c r="Y72" s="13">
        <f>'All data'!S75</f>
        <v>20.019108910891088</v>
      </c>
      <c r="Z72" s="13">
        <f>'All data'!T75</f>
        <v>0.75794071362045168</v>
      </c>
      <c r="AA72" s="14"/>
      <c r="AB72" s="11"/>
      <c r="AC72" s="15"/>
    </row>
    <row r="74" spans="1:29" x14ac:dyDescent="0.6">
      <c r="A74" s="36" t="str">
        <f>'All data'!B77</f>
        <v>16-PRT-038-TCR</v>
      </c>
      <c r="B74" s="37" t="str">
        <f>'All data'!C77</f>
        <v>a</v>
      </c>
      <c r="C74" s="37">
        <f>'All data'!D77</f>
        <v>0.1691</v>
      </c>
      <c r="D74" s="37">
        <f>'All data'!E77</f>
        <v>850</v>
      </c>
      <c r="E74" s="37">
        <f>'All data'!F77</f>
        <v>0.25</v>
      </c>
      <c r="F74" s="17">
        <f>'All data'!G77</f>
        <v>0.97399999999999998</v>
      </c>
      <c r="G74" s="11" t="s">
        <v>24</v>
      </c>
      <c r="H74" s="16">
        <f>'All data'!H77</f>
        <v>1.1599999999999999E-2</v>
      </c>
      <c r="I74" s="17">
        <f>'All data'!I77</f>
        <v>13.218</v>
      </c>
      <c r="J74" s="11" t="s">
        <v>24</v>
      </c>
      <c r="K74" s="12">
        <f>'All data'!J77</f>
        <v>0.28000000000000003</v>
      </c>
      <c r="L74" s="17">
        <f>'All data'!K77</f>
        <v>117.10599999999999</v>
      </c>
      <c r="M74" s="11" t="s">
        <v>24</v>
      </c>
      <c r="N74" s="16">
        <f>'All data'!L77</f>
        <v>5.109</v>
      </c>
      <c r="O74" s="17">
        <f>'All data'!M77</f>
        <v>13.570841889117043</v>
      </c>
      <c r="P74" s="11" t="s">
        <v>24</v>
      </c>
      <c r="Q74" s="16">
        <f>'All data'!N77</f>
        <v>0.251483665295402</v>
      </c>
      <c r="R74" s="14">
        <f>'All data'!O77</f>
        <v>120.23203285420944</v>
      </c>
      <c r="S74" s="11" t="s">
        <v>24</v>
      </c>
      <c r="T74" s="15">
        <f>'All data'!P77</f>
        <v>5.2997698146626453</v>
      </c>
      <c r="U74" s="18">
        <f>'All data'!Q77</f>
        <v>61.123205204021289</v>
      </c>
      <c r="V74" s="11" t="s">
        <v>24</v>
      </c>
      <c r="W74" s="20">
        <f>'All data'!R77</f>
        <v>1.6682201057700294</v>
      </c>
      <c r="X74" s="36"/>
      <c r="Y74" s="13">
        <f>'All data'!S77</f>
        <v>78.195899530942654</v>
      </c>
      <c r="Z74" s="13">
        <f>'All data'!T77</f>
        <v>100</v>
      </c>
      <c r="AA74" s="14">
        <f>'All data'!U77</f>
        <v>61.123205204021289</v>
      </c>
      <c r="AB74" s="11" t="s">
        <v>24</v>
      </c>
      <c r="AC74" s="15">
        <f>'All data'!V77</f>
        <v>1.6682201057700294</v>
      </c>
    </row>
    <row r="75" spans="1:29" x14ac:dyDescent="0.6">
      <c r="A75" s="36"/>
      <c r="B75" s="37"/>
      <c r="C75" s="37"/>
      <c r="D75" s="37">
        <f>'All data'!E78</f>
        <v>1100</v>
      </c>
      <c r="E75" s="37">
        <f>'All data'!F78</f>
        <v>0.25</v>
      </c>
      <c r="F75" s="17">
        <f>'All data'!G78</f>
        <v>5.6399999999999999E-2</v>
      </c>
      <c r="G75" s="11" t="s">
        <v>24</v>
      </c>
      <c r="H75" s="16">
        <f>'All data'!H78</f>
        <v>6.3E-3</v>
      </c>
      <c r="I75" s="17">
        <f>'All data'!I78</f>
        <v>0.17100000000000001</v>
      </c>
      <c r="J75" s="11" t="s">
        <v>24</v>
      </c>
      <c r="K75" s="12">
        <f>'All data'!J78</f>
        <v>8.3000000000000004E-2</v>
      </c>
      <c r="L75" s="17">
        <f>'All data'!K78</f>
        <v>5.9509999999999996</v>
      </c>
      <c r="M75" s="11" t="s">
        <v>24</v>
      </c>
      <c r="N75" s="16">
        <f>'All data'!L78</f>
        <v>4.9059999999999997</v>
      </c>
      <c r="O75" s="17">
        <f>'All data'!M78</f>
        <v>3.0319148936170217</v>
      </c>
      <c r="P75" s="11" t="s">
        <v>24</v>
      </c>
      <c r="Q75" s="16">
        <f>'All data'!N78</f>
        <v>1.5097445064527384</v>
      </c>
      <c r="R75" s="14">
        <f>'All data'!O78</f>
        <v>105.51418439716312</v>
      </c>
      <c r="S75" s="11" t="s">
        <v>24</v>
      </c>
      <c r="T75" s="15">
        <f>'All data'!P78</f>
        <v>87.789469626888675</v>
      </c>
      <c r="U75" s="18"/>
      <c r="V75" s="11" t="s">
        <v>162</v>
      </c>
      <c r="W75" s="20"/>
      <c r="X75" s="36"/>
      <c r="Y75" s="13">
        <f>'All data'!S78</f>
        <v>0</v>
      </c>
      <c r="Z75" s="13">
        <f>'All data'!T78</f>
        <v>0</v>
      </c>
      <c r="AA75" s="14"/>
      <c r="AB75" s="11"/>
      <c r="AC75" s="15"/>
    </row>
    <row r="77" spans="1:29" x14ac:dyDescent="0.6">
      <c r="A77" s="36" t="str">
        <f>'All data'!B80</f>
        <v>16-PRT-043-TCT</v>
      </c>
      <c r="B77" s="37" t="str">
        <f>'All data'!C80</f>
        <v>a</v>
      </c>
      <c r="C77" s="37">
        <f>'All data'!D80</f>
        <v>0.16839999999999999</v>
      </c>
      <c r="D77" s="37">
        <f>'All data'!E80</f>
        <v>850</v>
      </c>
      <c r="E77" s="37">
        <f>'All data'!F80</f>
        <v>0.25</v>
      </c>
      <c r="F77" s="17">
        <f>'All data'!G80</f>
        <v>1.4326000000000001</v>
      </c>
      <c r="G77" s="11" t="s">
        <v>24</v>
      </c>
      <c r="H77" s="16">
        <f>'All data'!H80</f>
        <v>1.2999999999999999E-2</v>
      </c>
      <c r="I77" s="17">
        <f>'All data'!I80</f>
        <v>48.93</v>
      </c>
      <c r="J77" s="11" t="s">
        <v>24</v>
      </c>
      <c r="K77" s="12">
        <f>'All data'!J80</f>
        <v>0.78900000000000003</v>
      </c>
      <c r="L77" s="17">
        <f>'All data'!K80</f>
        <v>201.83199999999999</v>
      </c>
      <c r="M77" s="11" t="s">
        <v>24</v>
      </c>
      <c r="N77" s="16">
        <f>'All data'!L80</f>
        <v>5.5270000000000001</v>
      </c>
      <c r="O77" s="17">
        <f>'All data'!M80</f>
        <v>34.154683791707384</v>
      </c>
      <c r="P77" s="11" t="s">
        <v>24</v>
      </c>
      <c r="Q77" s="16">
        <f>'All data'!N80</f>
        <v>0.32525338746609117</v>
      </c>
      <c r="R77" s="14">
        <f>'All data'!O80</f>
        <v>140.88510400670108</v>
      </c>
      <c r="S77" s="11" t="s">
        <v>24</v>
      </c>
      <c r="T77" s="15">
        <f>'All data'!P80</f>
        <v>3.8470471204781846</v>
      </c>
      <c r="U77" s="18">
        <f>'All data'!Q80</f>
        <v>265.38560926365801</v>
      </c>
      <c r="V77" s="11" t="s">
        <v>24</v>
      </c>
      <c r="W77" s="20">
        <f>'All data'!R80</f>
        <v>4.6908382172479808</v>
      </c>
      <c r="X77" s="36"/>
      <c r="Y77" s="13">
        <f>'All data'!S80</f>
        <v>91.33647373799306</v>
      </c>
      <c r="Z77" s="13">
        <f>'All data'!T80</f>
        <v>98.966820229732548</v>
      </c>
      <c r="AA77" s="14">
        <f>'All data'!U80</f>
        <v>268.15614429928746</v>
      </c>
      <c r="AB77" s="11" t="s">
        <v>24</v>
      </c>
      <c r="AC77" s="15">
        <f>'All data'!V80</f>
        <v>4.7213019669664966</v>
      </c>
    </row>
    <row r="78" spans="1:29" x14ac:dyDescent="0.6">
      <c r="A78" s="36"/>
      <c r="B78" s="37"/>
      <c r="C78" s="37"/>
      <c r="D78" s="37">
        <f>'All data'!E81</f>
        <v>1100</v>
      </c>
      <c r="E78" s="37">
        <f>'All data'!F81</f>
        <v>0.25</v>
      </c>
      <c r="F78" s="17">
        <f>'All data'!G81</f>
        <v>9.4100000000000003E-2</v>
      </c>
      <c r="G78" s="11" t="s">
        <v>24</v>
      </c>
      <c r="H78" s="16">
        <f>'All data'!H81</f>
        <v>4.8999999999999998E-3</v>
      </c>
      <c r="I78" s="17">
        <f>'All data'!I81</f>
        <v>0.745</v>
      </c>
      <c r="J78" s="11" t="s">
        <v>24</v>
      </c>
      <c r="K78" s="12">
        <f>'All data'!J81</f>
        <v>8.8999999999999996E-2</v>
      </c>
      <c r="L78" s="17">
        <f>'All data'!K81</f>
        <v>12.51</v>
      </c>
      <c r="M78" s="11" t="s">
        <v>24</v>
      </c>
      <c r="N78" s="16">
        <f>'All data'!L81</f>
        <v>4.7720000000000002</v>
      </c>
      <c r="O78" s="17">
        <f>'All data'!M81</f>
        <v>7.9171094580233792</v>
      </c>
      <c r="P78" s="11" t="s">
        <v>24</v>
      </c>
      <c r="Q78" s="16">
        <f>'All data'!N81</f>
        <v>1.0282094810119298</v>
      </c>
      <c r="R78" s="14">
        <f>'All data'!O81</f>
        <v>132.94367693942613</v>
      </c>
      <c r="S78" s="11" t="s">
        <v>24</v>
      </c>
      <c r="T78" s="15">
        <f>'All data'!P81</f>
        <v>51.220273339230744</v>
      </c>
      <c r="U78" s="18">
        <f>'All data'!Q81</f>
        <v>2.7705350356294542</v>
      </c>
      <c r="V78" s="11" t="s">
        <v>24</v>
      </c>
      <c r="W78" s="20">
        <f>'All data'!R81</f>
        <v>0.53547089826385064</v>
      </c>
      <c r="X78" s="36"/>
      <c r="Y78" s="13">
        <f>'All data'!S81</f>
        <v>62.625248322147662</v>
      </c>
      <c r="Z78" s="13">
        <f>'All data'!T81</f>
        <v>1.033179770267459</v>
      </c>
      <c r="AA78" s="14"/>
      <c r="AB78" s="11"/>
      <c r="AC78" s="15"/>
    </row>
    <row r="80" spans="1:29" x14ac:dyDescent="0.6">
      <c r="A80" s="36" t="str">
        <f>'All data'!B83</f>
        <v>16-PRT-044-TCT</v>
      </c>
      <c r="B80" s="37" t="str">
        <f>'All data'!C83</f>
        <v>a</v>
      </c>
      <c r="C80" s="37">
        <f>'All data'!D83</f>
        <v>0.15040000000000001</v>
      </c>
      <c r="D80" s="37">
        <f>'All data'!E83</f>
        <v>850</v>
      </c>
      <c r="E80" s="37">
        <f>'All data'!F83</f>
        <v>0.25</v>
      </c>
      <c r="F80" s="17">
        <f>'All data'!G83</f>
        <v>1.5491999999999999</v>
      </c>
      <c r="G80" s="11" t="s">
        <v>24</v>
      </c>
      <c r="H80" s="16">
        <f>'All data'!H83</f>
        <v>1.3100000000000001E-2</v>
      </c>
      <c r="I80" s="17">
        <f>'All data'!I83</f>
        <v>39.19</v>
      </c>
      <c r="J80" s="11" t="s">
        <v>24</v>
      </c>
      <c r="K80" s="12">
        <f>'All data'!J83</f>
        <v>0.66200000000000003</v>
      </c>
      <c r="L80" s="17">
        <f>'All data'!K83</f>
        <v>206.67500000000001</v>
      </c>
      <c r="M80" s="11" t="s">
        <v>24</v>
      </c>
      <c r="N80" s="16">
        <f>'All data'!L83</f>
        <v>5.3550000000000004</v>
      </c>
      <c r="O80" s="17">
        <f>'All data'!M83</f>
        <v>25.296927446423961</v>
      </c>
      <c r="P80" s="11" t="s">
        <v>24</v>
      </c>
      <c r="Q80" s="16">
        <f>'All data'!N83</f>
        <v>0.25941885792814484</v>
      </c>
      <c r="R80" s="14">
        <f>'All data'!O83</f>
        <v>133.40756519493934</v>
      </c>
      <c r="S80" s="11" t="s">
        <v>24</v>
      </c>
      <c r="T80" s="15">
        <f>'All data'!P83</f>
        <v>3.4286991054774125</v>
      </c>
      <c r="U80" s="18">
        <f>'All data'!Q83</f>
        <v>230.09253457446812</v>
      </c>
      <c r="V80" s="11" t="s">
        <v>24</v>
      </c>
      <c r="W80" s="20">
        <f>'All data'!R83</f>
        <v>4.4091349387485348</v>
      </c>
      <c r="X80" s="36"/>
      <c r="Y80" s="13">
        <f>'All data'!S83</f>
        <v>88.302927277366692</v>
      </c>
      <c r="Z80" s="13">
        <f>'All data'!T83</f>
        <v>98.728725818012435</v>
      </c>
      <c r="AA80" s="14">
        <f>'All data'!U83</f>
        <v>233.05530651595748</v>
      </c>
      <c r="AB80" s="11" t="s">
        <v>24</v>
      </c>
      <c r="AC80" s="15">
        <f>'All data'!V83</f>
        <v>4.4471034992653777</v>
      </c>
    </row>
    <row r="81" spans="1:29" x14ac:dyDescent="0.6">
      <c r="A81" s="36"/>
      <c r="B81" s="37"/>
      <c r="C81" s="37"/>
      <c r="D81" s="37">
        <f>'All data'!E84</f>
        <v>1100</v>
      </c>
      <c r="E81" s="37">
        <f>'All data'!F84</f>
        <v>0.25</v>
      </c>
      <c r="F81" s="17">
        <f>'All data'!G84</f>
        <v>0.10489999999999999</v>
      </c>
      <c r="G81" s="11" t="s">
        <v>24</v>
      </c>
      <c r="H81" s="16">
        <f>'All data'!H84</f>
        <v>4.8999999999999998E-3</v>
      </c>
      <c r="I81" s="17">
        <f>'All data'!I84</f>
        <v>0.75600000000000001</v>
      </c>
      <c r="J81" s="11" t="s">
        <v>24</v>
      </c>
      <c r="K81" s="12">
        <f>'All data'!J84</f>
        <v>8.5999999999999993E-2</v>
      </c>
      <c r="L81" s="17">
        <f>'All data'!K84</f>
        <v>12.535</v>
      </c>
      <c r="M81" s="11" t="s">
        <v>24</v>
      </c>
      <c r="N81" s="16">
        <f>'All data'!L84</f>
        <v>4.8419999999999996</v>
      </c>
      <c r="O81" s="17">
        <f>'All data'!M84</f>
        <v>7.2068636796949477</v>
      </c>
      <c r="P81" s="11" t="s">
        <v>24</v>
      </c>
      <c r="Q81" s="16">
        <f>'All data'!N84</f>
        <v>0.88131067558850418</v>
      </c>
      <c r="R81" s="14">
        <f>'All data'!O84</f>
        <v>119.49475691134414</v>
      </c>
      <c r="S81" s="11" t="s">
        <v>24</v>
      </c>
      <c r="T81" s="15">
        <f>'All data'!P84</f>
        <v>46.528010748580868</v>
      </c>
      <c r="U81" s="18">
        <f>'All data'!Q84</f>
        <v>2.9627719414893616</v>
      </c>
      <c r="V81" s="11" t="s">
        <v>24</v>
      </c>
      <c r="W81" s="20">
        <f>'All data'!R84</f>
        <v>0.57987811226612274</v>
      </c>
      <c r="X81" s="36"/>
      <c r="Y81" s="13">
        <f>'All data'!S84</f>
        <v>58.941917989417988</v>
      </c>
      <c r="Z81" s="13">
        <f>'All data'!T84</f>
        <v>1.2712741819875697</v>
      </c>
      <c r="AA81" s="14"/>
      <c r="AB81" s="11"/>
      <c r="AC81" s="15"/>
    </row>
    <row r="83" spans="1:29" x14ac:dyDescent="0.6">
      <c r="A83" s="36" t="str">
        <f>'All data'!B86</f>
        <v>16-PRT-050-GDW</v>
      </c>
      <c r="B83" s="37" t="str">
        <f>'All data'!C86</f>
        <v>a</v>
      </c>
      <c r="C83" s="37">
        <f>'All data'!D86</f>
        <v>0.15759999999999999</v>
      </c>
      <c r="D83" s="37">
        <f>'All data'!E86</f>
        <v>850</v>
      </c>
      <c r="E83" s="37">
        <f>'All data'!F86</f>
        <v>0.25</v>
      </c>
      <c r="F83" s="17">
        <f>'All data'!G86</f>
        <v>0.64280000000000004</v>
      </c>
      <c r="G83" s="11" t="s">
        <v>24</v>
      </c>
      <c r="H83" s="16">
        <f>'All data'!H86</f>
        <v>1.6E-2</v>
      </c>
      <c r="I83" s="17">
        <f>'All data'!I86</f>
        <v>110.514</v>
      </c>
      <c r="J83" s="11" t="s">
        <v>24</v>
      </c>
      <c r="K83" s="12">
        <f>'All data'!J86</f>
        <v>1.8029999999999999</v>
      </c>
      <c r="L83" s="17">
        <f>'All data'!K86</f>
        <v>195.352</v>
      </c>
      <c r="M83" s="11" t="s">
        <v>24</v>
      </c>
      <c r="N83" s="16">
        <f>'All data'!L86</f>
        <v>6.0609999999999999</v>
      </c>
      <c r="O83" s="17">
        <f>'All data'!M86</f>
        <v>171.92594897324204</v>
      </c>
      <c r="P83" s="11" t="s">
        <v>24</v>
      </c>
      <c r="Q83" s="16">
        <f>'All data'!N86</f>
        <v>3.3813676735445291</v>
      </c>
      <c r="R83" s="14">
        <f>'All data'!O86</f>
        <v>303.90790292470439</v>
      </c>
      <c r="S83" s="11" t="s">
        <v>24</v>
      </c>
      <c r="T83" s="15">
        <f>'All data'!P86</f>
        <v>10.479582859472565</v>
      </c>
      <c r="U83" s="18">
        <f>'All data'!Q86</f>
        <v>689.16214974619288</v>
      </c>
      <c r="V83" s="11" t="s">
        <v>24</v>
      </c>
      <c r="W83" s="20">
        <f>'All data'!R86</f>
        <v>11.444298750698117</v>
      </c>
      <c r="X83" s="36"/>
      <c r="Y83" s="13">
        <f>'All data'!S86</f>
        <v>98.278910183325195</v>
      </c>
      <c r="Z83" s="13">
        <f>'All data'!T86</f>
        <v>99.355627370668159</v>
      </c>
      <c r="AA83" s="14">
        <f>'All data'!U86</f>
        <v>693.63172271573603</v>
      </c>
      <c r="AB83" s="11" t="s">
        <v>24</v>
      </c>
      <c r="AC83" s="15">
        <f>'All data'!V86</f>
        <v>11.462567674658009</v>
      </c>
    </row>
    <row r="84" spans="1:29" x14ac:dyDescent="0.6">
      <c r="A84" s="36"/>
      <c r="B84" s="37"/>
      <c r="C84" s="37"/>
      <c r="D84" s="37">
        <f>'All data'!E87</f>
        <v>1100</v>
      </c>
      <c r="E84" s="37">
        <f>'All data'!F87</f>
        <v>0.25</v>
      </c>
      <c r="F84" s="17">
        <f>'All data'!G87</f>
        <v>3.6700000000000003E-2</v>
      </c>
      <c r="G84" s="11" t="s">
        <v>24</v>
      </c>
      <c r="H84" s="16">
        <f>'All data'!H87</f>
        <v>9.4999999999999998E-3</v>
      </c>
      <c r="I84" s="17">
        <f>'All data'!I87</f>
        <v>0.81299999999999994</v>
      </c>
      <c r="J84" s="11" t="s">
        <v>24</v>
      </c>
      <c r="K84" s="12">
        <f>'All data'!J87</f>
        <v>9.8000000000000004E-2</v>
      </c>
      <c r="L84" s="17">
        <f>'All data'!K87</f>
        <v>6.2039999999999997</v>
      </c>
      <c r="M84" s="11" t="s">
        <v>24</v>
      </c>
      <c r="N84" s="16">
        <f>'All data'!L87</f>
        <v>5.5510000000000002</v>
      </c>
      <c r="O84" s="17">
        <f>'All data'!M87</f>
        <v>22.152588555858308</v>
      </c>
      <c r="P84" s="11" t="s">
        <v>24</v>
      </c>
      <c r="Q84" s="16">
        <f>'All data'!N87</f>
        <v>6.2387056001770267</v>
      </c>
      <c r="R84" s="14">
        <f>'All data'!O87</f>
        <v>169.04632152588553</v>
      </c>
      <c r="S84" s="11" t="s">
        <v>24</v>
      </c>
      <c r="T84" s="15">
        <f>'All data'!P87</f>
        <v>153.66933746318608</v>
      </c>
      <c r="U84" s="18">
        <f>'All data'!Q87</f>
        <v>4.4695729695431465</v>
      </c>
      <c r="V84" s="11" t="s">
        <v>24</v>
      </c>
      <c r="W84" s="20">
        <f>'All data'!R87</f>
        <v>0.64690323919750026</v>
      </c>
      <c r="X84" s="36"/>
      <c r="Y84" s="13">
        <f>'All data'!S87</f>
        <v>86.642644526445238</v>
      </c>
      <c r="Z84" s="13">
        <f>'All data'!T87</f>
        <v>0.64437262933184303</v>
      </c>
      <c r="AA84" s="14"/>
      <c r="AB84" s="11"/>
      <c r="AC84" s="15"/>
    </row>
    <row r="86" spans="1:29" x14ac:dyDescent="0.6">
      <c r="A86" s="36"/>
      <c r="B86" s="37" t="str">
        <f>'All data'!C89</f>
        <v>b</v>
      </c>
      <c r="C86" s="37">
        <f>'All data'!D89</f>
        <v>0.16189999999999999</v>
      </c>
      <c r="D86" s="37">
        <f>'All data'!E89</f>
        <v>850</v>
      </c>
      <c r="E86" s="37">
        <f>'All data'!F89</f>
        <v>0.25</v>
      </c>
      <c r="F86" s="17">
        <f>'All data'!G89</f>
        <v>0.58650000000000002</v>
      </c>
      <c r="G86" s="11" t="s">
        <v>24</v>
      </c>
      <c r="H86" s="16">
        <f>'All data'!H89</f>
        <v>1.04E-2</v>
      </c>
      <c r="I86" s="17">
        <f>'All data'!I89</f>
        <v>114.07899999999999</v>
      </c>
      <c r="J86" s="11" t="s">
        <v>24</v>
      </c>
      <c r="K86" s="12">
        <f>'All data'!J89</f>
        <v>1.605</v>
      </c>
      <c r="L86" s="17">
        <f>'All data'!K89</f>
        <v>188.73500000000001</v>
      </c>
      <c r="M86" s="11" t="s">
        <v>24</v>
      </c>
      <c r="N86" s="16">
        <f>'All data'!L89</f>
        <v>5.1440000000000001</v>
      </c>
      <c r="O86" s="17">
        <f>'All data'!M89</f>
        <v>194.50809889173058</v>
      </c>
      <c r="P86" s="11" t="s">
        <v>24</v>
      </c>
      <c r="Q86" s="16">
        <f>'All data'!N89</f>
        <v>2.8955804206611799</v>
      </c>
      <c r="R86" s="14">
        <f>'All data'!O89</f>
        <v>321.79880647911341</v>
      </c>
      <c r="S86" s="11" t="s">
        <v>24</v>
      </c>
      <c r="T86" s="15">
        <f>'All data'!P89</f>
        <v>9.5072222851889645</v>
      </c>
      <c r="U86" s="18">
        <f>'All data'!Q89</f>
        <v>693.90701976528726</v>
      </c>
      <c r="V86" s="11" t="s">
        <v>24</v>
      </c>
      <c r="W86" s="20">
        <f>'All data'!R89</f>
        <v>9.9153489374351462</v>
      </c>
      <c r="X86" s="36"/>
      <c r="Y86" s="13">
        <f>'All data'!S89</f>
        <v>98.478726584209184</v>
      </c>
      <c r="Z86" s="13">
        <f>'All data'!T89</f>
        <v>99.84281713770838</v>
      </c>
      <c r="AA86" s="14">
        <f>'All data'!U89</f>
        <v>694.99943977764053</v>
      </c>
      <c r="AB86" s="11" t="s">
        <v>24</v>
      </c>
      <c r="AC86" s="15">
        <f>'All data'!V89</f>
        <v>9.9282742632745009</v>
      </c>
    </row>
    <row r="87" spans="1:29" x14ac:dyDescent="0.6">
      <c r="A87" s="36"/>
      <c r="B87" s="37"/>
      <c r="C87" s="37"/>
      <c r="D87" s="37">
        <f>'All data'!E90</f>
        <v>1100</v>
      </c>
      <c r="E87" s="37">
        <f>'All data'!F90</f>
        <v>0.25</v>
      </c>
      <c r="F87" s="17">
        <f>'All data'!G90</f>
        <v>3.0800000000000001E-2</v>
      </c>
      <c r="G87" s="11" t="s">
        <v>24</v>
      </c>
      <c r="H87" s="16">
        <f>'All data'!H90</f>
        <v>4.3E-3</v>
      </c>
      <c r="I87" s="17">
        <f>'All data'!I90</f>
        <v>0.26800000000000002</v>
      </c>
      <c r="J87" s="11" t="s">
        <v>24</v>
      </c>
      <c r="K87" s="12">
        <f>'All data'!J90</f>
        <v>8.1000000000000003E-2</v>
      </c>
      <c r="L87" s="17">
        <f>'All data'!K90</f>
        <v>4.3209999999999997</v>
      </c>
      <c r="M87" s="11" t="s">
        <v>24</v>
      </c>
      <c r="N87" s="16">
        <f>'All data'!L90</f>
        <v>4.4960000000000004</v>
      </c>
      <c r="O87" s="17">
        <f>'All data'!M90</f>
        <v>8.7012987012987022</v>
      </c>
      <c r="P87" s="11" t="s">
        <v>24</v>
      </c>
      <c r="Q87" s="16">
        <f>'All data'!N90</f>
        <v>2.8807232348004881</v>
      </c>
      <c r="R87" s="14">
        <f>'All data'!O90</f>
        <v>140.29220779220779</v>
      </c>
      <c r="S87" s="11" t="s">
        <v>24</v>
      </c>
      <c r="T87" s="15">
        <f>'All data'!P90</f>
        <v>147.28624747686331</v>
      </c>
      <c r="U87" s="18">
        <f>'All data'!Q90</f>
        <v>1.0924200123533045</v>
      </c>
      <c r="V87" s="11" t="s">
        <v>24</v>
      </c>
      <c r="W87" s="20">
        <f>'All data'!R90</f>
        <v>0.50644377348581671</v>
      </c>
      <c r="X87" s="36"/>
      <c r="Y87" s="13">
        <f>'All data'!S90</f>
        <v>65.993582089552234</v>
      </c>
      <c r="Z87" s="13">
        <f>'All data'!T90</f>
        <v>0.15718286229163228</v>
      </c>
      <c r="AA87" s="14"/>
      <c r="AB87" s="11"/>
      <c r="AC87" s="15"/>
    </row>
    <row r="88" spans="1:29" x14ac:dyDescent="0.6">
      <c r="A88" s="1"/>
      <c r="B88" s="4"/>
      <c r="C88" s="4"/>
      <c r="D88" s="4"/>
      <c r="E88" s="4"/>
      <c r="F88" s="17"/>
      <c r="G88" s="11"/>
      <c r="H88" s="16"/>
      <c r="I88" s="17"/>
      <c r="J88" s="11"/>
      <c r="K88" s="12"/>
      <c r="L88" s="17"/>
      <c r="M88" s="11"/>
      <c r="N88" s="16"/>
      <c r="O88" s="17"/>
      <c r="P88" s="11"/>
      <c r="Q88" s="16"/>
      <c r="R88" s="14"/>
      <c r="S88" s="11"/>
      <c r="T88" s="15"/>
      <c r="U88" s="18"/>
      <c r="V88" s="11"/>
      <c r="W88" s="20"/>
      <c r="X88" s="1"/>
      <c r="Y88" s="13"/>
      <c r="Z88" s="13"/>
      <c r="AA88" s="14"/>
      <c r="AB88" s="11"/>
      <c r="AC88" s="15"/>
    </row>
    <row r="89" spans="1:29" x14ac:dyDescent="0.6">
      <c r="A89" s="36" t="str">
        <f>'All data'!B92</f>
        <v>16-PRT-051-GDW</v>
      </c>
      <c r="B89" s="37" t="str">
        <f>'All data'!C92</f>
        <v>a</v>
      </c>
      <c r="C89" s="37">
        <f>'All data'!D92</f>
        <v>0.15989999999999999</v>
      </c>
      <c r="D89" s="37">
        <f>'All data'!E92</f>
        <v>850</v>
      </c>
      <c r="E89" s="37">
        <f>'All data'!F92</f>
        <v>0.25</v>
      </c>
      <c r="F89" s="17">
        <f>'All data'!G92</f>
        <v>0.84240000000000004</v>
      </c>
      <c r="G89" s="11" t="s">
        <v>24</v>
      </c>
      <c r="H89" s="16">
        <f>'All data'!H92</f>
        <v>1.6799999999999999E-2</v>
      </c>
      <c r="I89" s="17">
        <f>'All data'!I92</f>
        <v>83.587999999999994</v>
      </c>
      <c r="J89" s="11" t="s">
        <v>24</v>
      </c>
      <c r="K89" s="12">
        <f>'All data'!J92</f>
        <v>1.4339999999999999</v>
      </c>
      <c r="L89" s="17">
        <f>'All data'!K92</f>
        <v>182.137</v>
      </c>
      <c r="M89" s="11" t="s">
        <v>24</v>
      </c>
      <c r="N89" s="16">
        <f>'All data'!L92</f>
        <v>6.2309999999999999</v>
      </c>
      <c r="O89" s="17">
        <f>'All data'!M92</f>
        <v>99.226020892687544</v>
      </c>
      <c r="P89" s="11" t="s">
        <v>24</v>
      </c>
      <c r="Q89" s="16">
        <f>'All data'!N92</f>
        <v>1.3884010778700246</v>
      </c>
      <c r="R89" s="14">
        <f>'All data'!O92</f>
        <v>216.21201329534662</v>
      </c>
      <c r="S89" s="11" t="s">
        <v>24</v>
      </c>
      <c r="T89" s="15">
        <f>'All data'!P92</f>
        <v>7.3548354942033098</v>
      </c>
      <c r="U89" s="18">
        <f>'All data'!Q92</f>
        <v>507.16284177611016</v>
      </c>
      <c r="V89" s="11" t="s">
        <v>24</v>
      </c>
      <c r="W89" s="20">
        <f>'All data'!R92</f>
        <v>8.9734921089448658</v>
      </c>
      <c r="X89" s="36"/>
      <c r="Y89" s="13">
        <f>'All data'!S92</f>
        <v>97.017919318562491</v>
      </c>
      <c r="Z89" s="13">
        <f>'All data'!T92</f>
        <v>99.698776700069587</v>
      </c>
      <c r="AA89" s="14">
        <f>'All data'!U92</f>
        <v>508.69515009380871</v>
      </c>
      <c r="AB89" s="11" t="s">
        <v>24</v>
      </c>
      <c r="AC89" s="15">
        <f>'All data'!V92</f>
        <v>8.9921075948977016</v>
      </c>
    </row>
    <row r="90" spans="1:29" x14ac:dyDescent="0.6">
      <c r="A90" s="36"/>
      <c r="B90" s="37"/>
      <c r="C90" s="37"/>
      <c r="D90" s="37">
        <f>'All data'!E93</f>
        <v>1100</v>
      </c>
      <c r="E90" s="37">
        <f>'All data'!F93</f>
        <v>0.25</v>
      </c>
      <c r="F90" s="17">
        <f>'All data'!G93</f>
        <v>3.2099999999999997E-2</v>
      </c>
      <c r="G90" s="11" t="s">
        <v>24</v>
      </c>
      <c r="H90" s="16">
        <f>'All data'!H93</f>
        <v>9.5999999999999992E-3</v>
      </c>
      <c r="I90" s="17">
        <f>'All data'!I93</f>
        <v>0.34</v>
      </c>
      <c r="J90" s="11" t="s">
        <v>24</v>
      </c>
      <c r="K90" s="12">
        <f>'All data'!J93</f>
        <v>8.7999999999999995E-2</v>
      </c>
      <c r="L90" s="17">
        <f>'All data'!K93</f>
        <v>5.6360000000000001</v>
      </c>
      <c r="M90" s="11" t="s">
        <v>24</v>
      </c>
      <c r="N90" s="16">
        <f>'All data'!L93</f>
        <v>5.5570000000000004</v>
      </c>
      <c r="O90" s="17">
        <f>'All data'!M93</f>
        <v>10.591900311526482</v>
      </c>
      <c r="P90" s="11" t="s">
        <v>24</v>
      </c>
      <c r="Q90" s="16">
        <f>'All data'!N93</f>
        <v>4.1161870069406827</v>
      </c>
      <c r="R90" s="14">
        <f>'All data'!O93</f>
        <v>175.57632398753896</v>
      </c>
      <c r="S90" s="11" t="s">
        <v>24</v>
      </c>
      <c r="T90" s="15">
        <f>'All data'!P93</f>
        <v>176.37987695773364</v>
      </c>
      <c r="U90" s="18">
        <f>'All data'!Q93</f>
        <v>1.5323083176985621</v>
      </c>
      <c r="V90" s="11" t="s">
        <v>24</v>
      </c>
      <c r="W90" s="20">
        <f>'All data'!R93</f>
        <v>0.57830646626262405</v>
      </c>
      <c r="X90" s="36"/>
      <c r="Y90" s="13">
        <f>'All data'!S93</f>
        <v>72.063558823529434</v>
      </c>
      <c r="Z90" s="13">
        <f>'All data'!T93</f>
        <v>0.30122329993041774</v>
      </c>
      <c r="AA90" s="14"/>
      <c r="AB90" s="11"/>
      <c r="AC90" s="15"/>
    </row>
    <row r="92" spans="1:29" x14ac:dyDescent="0.6">
      <c r="A92" s="36"/>
      <c r="B92" s="37" t="str">
        <f>'All data'!C95</f>
        <v>b</v>
      </c>
      <c r="C92" s="37">
        <f>'All data'!D95</f>
        <v>0.1615</v>
      </c>
      <c r="D92" s="37">
        <f>'All data'!E95</f>
        <v>850</v>
      </c>
      <c r="E92" s="37">
        <f>'All data'!F95</f>
        <v>0.25</v>
      </c>
      <c r="F92" s="17">
        <f>'All data'!G95</f>
        <v>0.98260000000000003</v>
      </c>
      <c r="G92" s="11" t="s">
        <v>24</v>
      </c>
      <c r="H92" s="16">
        <f>'All data'!H95</f>
        <v>1.4500000000000001E-2</v>
      </c>
      <c r="I92" s="17">
        <f>'All data'!I95</f>
        <v>89.506</v>
      </c>
      <c r="J92" s="11" t="s">
        <v>24</v>
      </c>
      <c r="K92" s="12">
        <f>'All data'!J95</f>
        <v>1.3129999999999999</v>
      </c>
      <c r="L92" s="17">
        <f>'All data'!K95</f>
        <v>197.37299999999999</v>
      </c>
      <c r="M92" s="11" t="s">
        <v>24</v>
      </c>
      <c r="N92" s="16">
        <f>'All data'!L95</f>
        <v>5.2919999999999998</v>
      </c>
      <c r="O92" s="17">
        <f>'All data'!M95</f>
        <v>91.090983106045186</v>
      </c>
      <c r="P92" s="11" t="s">
        <v>24</v>
      </c>
      <c r="Q92" s="16">
        <f>'All data'!N95</f>
        <v>1.0855654866518927</v>
      </c>
      <c r="R92" s="14">
        <f>'All data'!O95</f>
        <v>200.86810502747809</v>
      </c>
      <c r="S92" s="11" t="s">
        <v>24</v>
      </c>
      <c r="T92" s="15">
        <f>'All data'!P95</f>
        <v>5.5796695840966137</v>
      </c>
      <c r="U92" s="18">
        <f>'All data'!Q95</f>
        <v>536.21353931888541</v>
      </c>
      <c r="V92" s="11" t="s">
        <v>24</v>
      </c>
      <c r="W92" s="20">
        <f>'All data'!R95</f>
        <v>8.1343704907618104</v>
      </c>
      <c r="X92" s="36"/>
      <c r="Y92" s="13">
        <f>'All data'!S95</f>
        <v>96.751599445847191</v>
      </c>
      <c r="Z92" s="13">
        <f>'All data'!T95</f>
        <v>100</v>
      </c>
      <c r="AA92" s="14">
        <f>'All data'!U95</f>
        <v>536.21353931888541</v>
      </c>
      <c r="AB92" s="11" t="s">
        <v>24</v>
      </c>
      <c r="AC92" s="15">
        <f>'All data'!V95</f>
        <v>8.1343704907618104</v>
      </c>
    </row>
    <row r="93" spans="1:29" x14ac:dyDescent="0.6">
      <c r="A93" s="36"/>
      <c r="B93" s="37"/>
      <c r="C93" s="37"/>
      <c r="D93" s="37">
        <f>'All data'!E96</f>
        <v>1100</v>
      </c>
      <c r="E93" s="37">
        <f>'All data'!F96</f>
        <v>0.25</v>
      </c>
      <c r="F93" s="17">
        <f>'All data'!G96</f>
        <v>3.7100000000000001E-2</v>
      </c>
      <c r="G93" s="11" t="s">
        <v>24</v>
      </c>
      <c r="H93" s="16">
        <f>'All data'!H96</f>
        <v>5.7999999999999996E-3</v>
      </c>
      <c r="I93" s="17">
        <f>'All data'!I96</f>
        <v>0.157</v>
      </c>
      <c r="J93" s="11" t="s">
        <v>24</v>
      </c>
      <c r="K93" s="12">
        <f>'All data'!J96</f>
        <v>6.9000000000000006E-2</v>
      </c>
      <c r="L93" s="17">
        <f>'All data'!K96</f>
        <v>2.4540000000000002</v>
      </c>
      <c r="M93" s="11" t="s">
        <v>24</v>
      </c>
      <c r="N93" s="16">
        <f>'All data'!L96</f>
        <v>4.5490000000000004</v>
      </c>
      <c r="O93" s="17">
        <f>'All data'!M96</f>
        <v>4.2318059299191377</v>
      </c>
      <c r="P93" s="11" t="s">
        <v>24</v>
      </c>
      <c r="Q93" s="16">
        <f>'All data'!N96</f>
        <v>1.9846357204569072</v>
      </c>
      <c r="R93" s="14">
        <f>'All data'!O96</f>
        <v>66.145552560646905</v>
      </c>
      <c r="S93" s="11" t="s">
        <v>24</v>
      </c>
      <c r="T93" s="15">
        <f>'All data'!P96</f>
        <v>123.03278516723748</v>
      </c>
      <c r="U93" s="18"/>
      <c r="V93" s="11" t="s">
        <v>162</v>
      </c>
      <c r="W93" s="20"/>
      <c r="X93" s="36"/>
      <c r="Y93" s="13">
        <f>'All data'!S96</f>
        <v>0</v>
      </c>
      <c r="Z93" s="13">
        <f>'All data'!T96</f>
        <v>0</v>
      </c>
      <c r="AA93" s="14"/>
      <c r="AB93" s="11"/>
      <c r="AC93" s="15"/>
    </row>
    <row r="95" spans="1:29" x14ac:dyDescent="0.6">
      <c r="A95" s="36" t="str">
        <f>'All data'!B98</f>
        <v>16-PRT-052-GDW</v>
      </c>
      <c r="B95" s="37" t="str">
        <f>'All data'!C98</f>
        <v>a</v>
      </c>
      <c r="C95" s="37">
        <f>'All data'!D98</f>
        <v>0.17249999999999999</v>
      </c>
      <c r="D95" s="37">
        <f>'All data'!E98</f>
        <v>850</v>
      </c>
      <c r="E95" s="37">
        <f>'All data'!F98</f>
        <v>0.25</v>
      </c>
      <c r="F95" s="17">
        <f>'All data'!G98</f>
        <v>1.3569</v>
      </c>
      <c r="G95" s="11" t="s">
        <v>24</v>
      </c>
      <c r="H95" s="16">
        <f>'All data'!H98</f>
        <v>2.4799999999999999E-2</v>
      </c>
      <c r="I95" s="17">
        <f>'All data'!I98</f>
        <v>83.536000000000001</v>
      </c>
      <c r="J95" s="11" t="s">
        <v>24</v>
      </c>
      <c r="K95" s="12">
        <f>'All data'!J98</f>
        <v>1.4650000000000001</v>
      </c>
      <c r="L95" s="17">
        <f>'All data'!K98</f>
        <v>230.304</v>
      </c>
      <c r="M95" s="11" t="s">
        <v>24</v>
      </c>
      <c r="N95" s="16">
        <f>'All data'!L98</f>
        <v>6.2080000000000002</v>
      </c>
      <c r="O95" s="17">
        <f>'All data'!M98</f>
        <v>61.563858795784512</v>
      </c>
      <c r="P95" s="11" t="s">
        <v>24</v>
      </c>
      <c r="Q95" s="16">
        <f>'All data'!N98</f>
        <v>0.65452380665772814</v>
      </c>
      <c r="R95" s="14">
        <f>'All data'!O98</f>
        <v>169.72805659960204</v>
      </c>
      <c r="S95" s="11" t="s">
        <v>24</v>
      </c>
      <c r="T95" s="15">
        <f>'All data'!P98</f>
        <v>4.4320679468145343</v>
      </c>
      <c r="U95" s="18">
        <f>'All data'!Q98</f>
        <v>460.99091536231896</v>
      </c>
      <c r="V95" s="11" t="s">
        <v>24</v>
      </c>
      <c r="W95" s="20">
        <f>'All data'!R98</f>
        <v>8.5034015340316955</v>
      </c>
      <c r="X95" s="36"/>
      <c r="Y95" s="13">
        <f>'All data'!S98</f>
        <v>95.193608623826862</v>
      </c>
      <c r="Z95" s="13">
        <f>'All data'!T98</f>
        <v>99.57857157391966</v>
      </c>
      <c r="AA95" s="14">
        <f>'All data'!U98</f>
        <v>462.94188405797115</v>
      </c>
      <c r="AB95" s="11" t="s">
        <v>24</v>
      </c>
      <c r="AC95" s="15">
        <f>'All data'!V98</f>
        <v>8.5261705607787501</v>
      </c>
    </row>
    <row r="96" spans="1:29" x14ac:dyDescent="0.6">
      <c r="A96" s="36"/>
      <c r="B96" s="37"/>
      <c r="C96" s="37"/>
      <c r="D96" s="37">
        <f>'All data'!E99</f>
        <v>1100</v>
      </c>
      <c r="E96" s="37">
        <f>'All data'!F99</f>
        <v>0.25</v>
      </c>
      <c r="F96" s="17">
        <f>'All data'!G99</f>
        <v>0.1181</v>
      </c>
      <c r="G96" s="11" t="s">
        <v>24</v>
      </c>
      <c r="H96" s="16">
        <f>'All data'!H99</f>
        <v>1.03E-2</v>
      </c>
      <c r="I96" s="17">
        <f>'All data'!I99</f>
        <v>0.68600000000000005</v>
      </c>
      <c r="J96" s="11" t="s">
        <v>24</v>
      </c>
      <c r="K96" s="12">
        <f>'All data'!J99</f>
        <v>0.10299999999999999</v>
      </c>
      <c r="L96" s="17">
        <f>'All data'!K99</f>
        <v>14.565</v>
      </c>
      <c r="M96" s="11" t="s">
        <v>24</v>
      </c>
      <c r="N96" s="16">
        <f>'All data'!L99</f>
        <v>5.3780000000000001</v>
      </c>
      <c r="O96" s="17">
        <f>'All data'!M99</f>
        <v>5.8086367485182056</v>
      </c>
      <c r="P96" s="11" t="s">
        <v>24</v>
      </c>
      <c r="Q96" s="16">
        <f>'All data'!N99</f>
        <v>0.98539373412362419</v>
      </c>
      <c r="R96" s="14">
        <f>'All data'!O99</f>
        <v>123.3276883996613</v>
      </c>
      <c r="S96" s="11" t="s">
        <v>24</v>
      </c>
      <c r="T96" s="15">
        <f>'All data'!P99</f>
        <v>45.595090010949697</v>
      </c>
      <c r="U96" s="18">
        <f>'All data'!Q99</f>
        <v>1.9509686956521743</v>
      </c>
      <c r="V96" s="11" t="s">
        <v>24</v>
      </c>
      <c r="W96" s="20">
        <f>'All data'!R99</f>
        <v>0.62269316883809023</v>
      </c>
      <c r="X96" s="36"/>
      <c r="Y96" s="13">
        <f>'All data'!S99</f>
        <v>49.058615160349859</v>
      </c>
      <c r="Z96" s="13">
        <f>'All data'!T99</f>
        <v>0.4214284260803387</v>
      </c>
      <c r="AA96" s="14"/>
      <c r="AB96" s="11"/>
      <c r="AC96" s="15"/>
    </row>
    <row r="98" spans="1:29" x14ac:dyDescent="0.6">
      <c r="A98" s="36"/>
      <c r="B98" s="37" t="str">
        <f>'All data'!C101</f>
        <v>b</v>
      </c>
      <c r="C98" s="37">
        <f>'All data'!D101</f>
        <v>0.1694</v>
      </c>
      <c r="D98" s="37">
        <f>'All data'!E101</f>
        <v>850</v>
      </c>
      <c r="E98" s="37">
        <f>'All data'!F101</f>
        <v>0.25</v>
      </c>
      <c r="F98" s="17">
        <f>'All data'!G101</f>
        <v>1.4027000000000001</v>
      </c>
      <c r="G98" s="11" t="s">
        <v>24</v>
      </c>
      <c r="H98" s="16">
        <f>'All data'!H101</f>
        <v>1.77E-2</v>
      </c>
      <c r="I98" s="17">
        <f>'All data'!I101</f>
        <v>83.631</v>
      </c>
      <c r="J98" s="11" t="s">
        <v>24</v>
      </c>
      <c r="K98" s="12">
        <f>'All data'!J101</f>
        <v>1.262</v>
      </c>
      <c r="L98" s="17">
        <f>'All data'!K101</f>
        <v>236.70500000000001</v>
      </c>
      <c r="M98" s="11" t="s">
        <v>24</v>
      </c>
      <c r="N98" s="16">
        <f>'All data'!L101</f>
        <v>5.2450000000000001</v>
      </c>
      <c r="O98" s="17">
        <f>'All data'!M101</f>
        <v>59.621444357310899</v>
      </c>
      <c r="P98" s="11" t="s">
        <v>24</v>
      </c>
      <c r="Q98" s="16">
        <f>'All data'!N101</f>
        <v>0.60550926962652118</v>
      </c>
      <c r="R98" s="14">
        <f>'All data'!O101</f>
        <v>168.74955443074072</v>
      </c>
      <c r="S98" s="11" t="s">
        <v>24</v>
      </c>
      <c r="T98" s="15">
        <f>'All data'!P101</f>
        <v>3.9244082425753652</v>
      </c>
      <c r="U98" s="18">
        <f>'All data'!Q101</f>
        <v>469.1877845336482</v>
      </c>
      <c r="V98" s="11" t="s">
        <v>24</v>
      </c>
      <c r="W98" s="20">
        <f>'All data'!R101</f>
        <v>7.456235691542985</v>
      </c>
      <c r="X98" s="36"/>
      <c r="Y98" s="13">
        <f>'All data'!S101</f>
        <v>95.037020602408205</v>
      </c>
      <c r="Z98" s="13">
        <f>'All data'!T101</f>
        <v>99.29009522794118</v>
      </c>
      <c r="AA98" s="14">
        <f>'All data'!U101</f>
        <v>472.54238547815822</v>
      </c>
      <c r="AB98" s="11" t="s">
        <v>24</v>
      </c>
      <c r="AC98" s="15">
        <f>'All data'!V101</f>
        <v>7.4770756683354023</v>
      </c>
    </row>
    <row r="99" spans="1:29" x14ac:dyDescent="0.6">
      <c r="A99" s="36"/>
      <c r="B99" s="37"/>
      <c r="C99" s="37"/>
      <c r="D99" s="37">
        <f>'All data'!E102</f>
        <v>1100</v>
      </c>
      <c r="E99" s="37">
        <f>'All data'!F102</f>
        <v>0.25</v>
      </c>
      <c r="F99" s="17">
        <f>'All data'!G102</f>
        <v>0.13339999999999999</v>
      </c>
      <c r="G99" s="11" t="s">
        <v>24</v>
      </c>
      <c r="H99" s="16">
        <f>'All data'!H102</f>
        <v>7.3000000000000001E-3</v>
      </c>
      <c r="I99" s="17">
        <f>'All data'!I102</f>
        <v>0.96299999999999997</v>
      </c>
      <c r="J99" s="11" t="s">
        <v>24</v>
      </c>
      <c r="K99" s="12">
        <f>'All data'!J102</f>
        <v>9.1999999999999998E-2</v>
      </c>
      <c r="L99" s="17">
        <f>'All data'!K102</f>
        <v>14.201000000000001</v>
      </c>
      <c r="M99" s="11" t="s">
        <v>24</v>
      </c>
      <c r="N99" s="16">
        <f>'All data'!L102</f>
        <v>4.5860000000000003</v>
      </c>
      <c r="O99" s="17">
        <f>'All data'!M102</f>
        <v>7.2188905547226385</v>
      </c>
      <c r="P99" s="11" t="s">
        <v>24</v>
      </c>
      <c r="Q99" s="16">
        <f>'All data'!N102</f>
        <v>0.78359875849879579</v>
      </c>
      <c r="R99" s="14">
        <f>'All data'!O102</f>
        <v>106.45427286356822</v>
      </c>
      <c r="S99" s="11" t="s">
        <v>24</v>
      </c>
      <c r="T99" s="15">
        <f>'All data'!P102</f>
        <v>34.901352515231743</v>
      </c>
      <c r="U99" s="18">
        <f>'All data'!Q102</f>
        <v>3.354600944510036</v>
      </c>
      <c r="V99" s="11" t="s">
        <v>24</v>
      </c>
      <c r="W99" s="20">
        <f>'All data'!R102</f>
        <v>0.55786186657075676</v>
      </c>
      <c r="X99" s="36"/>
      <c r="Y99" s="13">
        <f>'All data'!S102</f>
        <v>59.010321910695751</v>
      </c>
      <c r="Z99" s="13">
        <f>'All data'!T102</f>
        <v>0.7099047720588213</v>
      </c>
      <c r="AA99" s="14"/>
      <c r="AB99" s="11"/>
      <c r="AC99" s="15"/>
    </row>
    <row r="101" spans="1:29" x14ac:dyDescent="0.6">
      <c r="A101" s="36" t="str">
        <f>'All data'!B104</f>
        <v>16-PRT-053-TID</v>
      </c>
      <c r="B101" s="37" t="str">
        <f>'All data'!C104</f>
        <v>a</v>
      </c>
      <c r="C101" s="37">
        <f>'All data'!D104</f>
        <v>0.1575</v>
      </c>
      <c r="D101" s="37">
        <f>'All data'!E104</f>
        <v>850</v>
      </c>
      <c r="E101" s="37">
        <f>'All data'!F104</f>
        <v>0.25</v>
      </c>
      <c r="F101" s="17">
        <f>'All data'!G104</f>
        <v>0.56559999999999999</v>
      </c>
      <c r="G101" s="11" t="s">
        <v>24</v>
      </c>
      <c r="H101" s="16">
        <f>'All data'!H104</f>
        <v>1.47E-2</v>
      </c>
      <c r="I101" s="17">
        <f>'All data'!I104</f>
        <v>135.48599999999999</v>
      </c>
      <c r="J101" s="11" t="s">
        <v>24</v>
      </c>
      <c r="K101" s="12">
        <f>'All data'!J104</f>
        <v>2.5680000000000001</v>
      </c>
      <c r="L101" s="17">
        <f>'All data'!K104</f>
        <v>215.54499999999999</v>
      </c>
      <c r="M101" s="11" t="s">
        <v>24</v>
      </c>
      <c r="N101" s="16">
        <f>'All data'!L104</f>
        <v>5.8369999999999997</v>
      </c>
      <c r="O101" s="17">
        <f>'All data'!M104</f>
        <v>239.54384724186704</v>
      </c>
      <c r="P101" s="11" t="s">
        <v>24</v>
      </c>
      <c r="Q101" s="16">
        <f>'All data'!N104</f>
        <v>5.0857835838499188</v>
      </c>
      <c r="R101" s="14">
        <f>'All data'!O104</f>
        <v>381.09087694483731</v>
      </c>
      <c r="S101" s="11" t="s">
        <v>24</v>
      </c>
      <c r="T101" s="15">
        <f>'All data'!P104</f>
        <v>12.189266748698206</v>
      </c>
      <c r="U101" s="18">
        <f>'All data'!Q104</f>
        <v>849.60247365079351</v>
      </c>
      <c r="V101" s="11" t="s">
        <v>24</v>
      </c>
      <c r="W101" s="20">
        <f>'All data'!R104</f>
        <v>16.30710067673035</v>
      </c>
      <c r="X101" s="36"/>
      <c r="Y101" s="13">
        <f>'All data'!S104</f>
        <v>98.764735544631904</v>
      </c>
      <c r="Z101" s="13">
        <f>'All data'!T104</f>
        <v>99.658936878419766</v>
      </c>
      <c r="AA101" s="14">
        <f>'All data'!U104</f>
        <v>852.51007111111096</v>
      </c>
      <c r="AB101" s="11" t="s">
        <v>24</v>
      </c>
      <c r="AC101" s="15">
        <f>'All data'!V104</f>
        <v>16.319941511591782</v>
      </c>
    </row>
    <row r="102" spans="1:29" x14ac:dyDescent="0.6">
      <c r="A102" s="36"/>
      <c r="B102" s="37"/>
      <c r="C102" s="37"/>
      <c r="D102" s="37">
        <f>'All data'!E105</f>
        <v>1100</v>
      </c>
      <c r="E102" s="37">
        <f>'All data'!F105</f>
        <v>0.25</v>
      </c>
      <c r="F102" s="17">
        <f>'All data'!G105</f>
        <v>4.2599999999999999E-2</v>
      </c>
      <c r="G102" s="11" t="s">
        <v>24</v>
      </c>
      <c r="H102" s="16">
        <f>'All data'!H105</f>
        <v>1.06E-2</v>
      </c>
      <c r="I102" s="17">
        <f>'All data'!I105</f>
        <v>0.58399999999999996</v>
      </c>
      <c r="J102" s="11" t="s">
        <v>24</v>
      </c>
      <c r="K102" s="12">
        <f>'All data'!J105</f>
        <v>9.7000000000000003E-2</v>
      </c>
      <c r="L102" s="17">
        <f>'All data'!K105</f>
        <v>7.6479999999999997</v>
      </c>
      <c r="M102" s="11" t="s">
        <v>24</v>
      </c>
      <c r="N102" s="16">
        <f>'All data'!L105</f>
        <v>5.3380000000000001</v>
      </c>
      <c r="O102" s="17">
        <f>'All data'!M105</f>
        <v>13.708920187793426</v>
      </c>
      <c r="P102" s="11" t="s">
        <v>24</v>
      </c>
      <c r="Q102" s="16">
        <f>'All data'!N105</f>
        <v>4.0286857872747044</v>
      </c>
      <c r="R102" s="14">
        <f>'All data'!O105</f>
        <v>179.53051643192487</v>
      </c>
      <c r="S102" s="11" t="s">
        <v>24</v>
      </c>
      <c r="T102" s="15">
        <f>'All data'!P105</f>
        <v>129.727867578326</v>
      </c>
      <c r="U102" s="18">
        <f>'All data'!Q105</f>
        <v>2.9075974603174601</v>
      </c>
      <c r="V102" s="11" t="s">
        <v>24</v>
      </c>
      <c r="W102" s="20">
        <f>'All data'!R105</f>
        <v>0.64727000606954499</v>
      </c>
      <c r="X102" s="36"/>
      <c r="Y102" s="13">
        <f>'All data'!S105</f>
        <v>78.415513698630136</v>
      </c>
      <c r="Z102" s="13">
        <f>'All data'!T105</f>
        <v>0.34106312158023783</v>
      </c>
      <c r="AA102" s="14"/>
      <c r="AB102" s="11"/>
      <c r="AC102" s="15"/>
    </row>
    <row r="104" spans="1:29" x14ac:dyDescent="0.6">
      <c r="A104" s="36"/>
      <c r="B104" s="37" t="str">
        <f>'All data'!C107</f>
        <v>b</v>
      </c>
      <c r="C104" s="37">
        <f>'All data'!D107</f>
        <v>0.1575</v>
      </c>
      <c r="D104" s="37">
        <f>'All data'!E107</f>
        <v>850</v>
      </c>
      <c r="E104" s="37">
        <f>'All data'!F107</f>
        <v>0.25</v>
      </c>
      <c r="F104" s="17">
        <f>'All data'!G107</f>
        <v>0.46429999999999999</v>
      </c>
      <c r="G104" s="11" t="s">
        <v>24</v>
      </c>
      <c r="H104" s="16">
        <f>'All data'!H107</f>
        <v>7.9000000000000008E-3</v>
      </c>
      <c r="I104" s="17">
        <f>'All data'!I107</f>
        <v>142.255</v>
      </c>
      <c r="J104" s="11" t="s">
        <v>24</v>
      </c>
      <c r="K104" s="12">
        <f>'All data'!J107</f>
        <v>2.08</v>
      </c>
      <c r="L104" s="17">
        <f>'All data'!K107</f>
        <v>213.38399999999999</v>
      </c>
      <c r="M104" s="11" t="s">
        <v>24</v>
      </c>
      <c r="N104" s="16">
        <f>'All data'!L107</f>
        <v>4.4349999999999996</v>
      </c>
      <c r="O104" s="17">
        <f>'All data'!M107</f>
        <v>306.38595735515833</v>
      </c>
      <c r="P104" s="11" t="s">
        <v>24</v>
      </c>
      <c r="Q104" s="16">
        <f>'All data'!N107</f>
        <v>4.5345332934234097</v>
      </c>
      <c r="R104" s="14">
        <f>'All data'!O107</f>
        <v>459.58216670256297</v>
      </c>
      <c r="S104" s="11" t="s">
        <v>24</v>
      </c>
      <c r="T104" s="15">
        <f>'All data'!P107</f>
        <v>11.254652026641061</v>
      </c>
      <c r="U104" s="18">
        <f>'All data'!Q107</f>
        <v>894.48340507936518</v>
      </c>
      <c r="V104" s="11" t="s">
        <v>24</v>
      </c>
      <c r="W104" s="20">
        <f>'All data'!R107</f>
        <v>13.20718318803088</v>
      </c>
      <c r="X104" s="36"/>
      <c r="Y104" s="13">
        <f>'All data'!S107</f>
        <v>99.034224666971298</v>
      </c>
      <c r="Z104" s="13">
        <f>'All data'!T107</f>
        <v>99.599708620320186</v>
      </c>
      <c r="AA104" s="14">
        <f>'All data'!U107</f>
        <v>898.07833523809529</v>
      </c>
      <c r="AB104" s="11" t="s">
        <v>24</v>
      </c>
      <c r="AC104" s="15">
        <f>'All data'!V107</f>
        <v>13.219291361436277</v>
      </c>
    </row>
    <row r="105" spans="1:29" x14ac:dyDescent="0.6">
      <c r="A105" s="36"/>
      <c r="B105" s="37"/>
      <c r="C105" s="37"/>
      <c r="D105" s="37">
        <f>'All data'!E108</f>
        <v>1100</v>
      </c>
      <c r="E105" s="37">
        <f>'All data'!F108</f>
        <v>0.25</v>
      </c>
      <c r="F105" s="17">
        <f>'All data'!G108</f>
        <v>4.1500000000000002E-2</v>
      </c>
      <c r="G105" s="11" t="s">
        <v>24</v>
      </c>
      <c r="H105" s="16">
        <f>'All data'!H108</f>
        <v>4.7000000000000002E-3</v>
      </c>
      <c r="I105" s="17">
        <f>'All data'!I108</f>
        <v>0.68899999999999995</v>
      </c>
      <c r="J105" s="11" t="s">
        <v>24</v>
      </c>
      <c r="K105" s="12">
        <f>'All data'!J108</f>
        <v>8.7999999999999995E-2</v>
      </c>
      <c r="L105" s="17">
        <f>'All data'!K108</f>
        <v>3.702</v>
      </c>
      <c r="M105" s="11" t="s">
        <v>24</v>
      </c>
      <c r="N105" s="16">
        <f>'All data'!L108</f>
        <v>4.5620000000000003</v>
      </c>
      <c r="O105" s="17">
        <f>'All data'!M108</f>
        <v>16.602409638554214</v>
      </c>
      <c r="P105" s="11" t="s">
        <v>24</v>
      </c>
      <c r="Q105" s="16">
        <f>'All data'!N108</f>
        <v>2.8269164678272989</v>
      </c>
      <c r="R105" s="14">
        <f>'All data'!O108</f>
        <v>89.204819277108427</v>
      </c>
      <c r="S105" s="11" t="s">
        <v>24</v>
      </c>
      <c r="T105" s="15">
        <f>'All data'!P108</f>
        <v>110.29707758369116</v>
      </c>
      <c r="U105" s="18">
        <f>'All data'!Q108</f>
        <v>3.5949301587301585</v>
      </c>
      <c r="V105" s="11" t="s">
        <v>24</v>
      </c>
      <c r="W105" s="20">
        <f>'All data'!R108</f>
        <v>0.56566450864290685</v>
      </c>
      <c r="X105" s="36"/>
      <c r="Y105" s="13">
        <f>'All data'!S108</f>
        <v>82.177285921625554</v>
      </c>
      <c r="Z105" s="13">
        <f>'All data'!T108</f>
        <v>0.40029137967982309</v>
      </c>
      <c r="AA105" s="14"/>
      <c r="AB105" s="11"/>
      <c r="AC105" s="15"/>
    </row>
    <row r="107" spans="1:29" x14ac:dyDescent="0.6">
      <c r="A107" s="36" t="str">
        <f>'All data'!B110</f>
        <v>16-PRT-054-TID</v>
      </c>
      <c r="B107" s="37" t="str">
        <f>'All data'!C110</f>
        <v>a</v>
      </c>
      <c r="C107" s="37">
        <f>'All data'!D110</f>
        <v>0.15029999999999999</v>
      </c>
      <c r="D107" s="37">
        <f>'All data'!E110</f>
        <v>850</v>
      </c>
      <c r="E107" s="37">
        <f>'All data'!F110</f>
        <v>0.25</v>
      </c>
      <c r="F107" s="17">
        <f>'All data'!G110</f>
        <v>1.3351999999999999</v>
      </c>
      <c r="G107" s="11" t="s">
        <v>24</v>
      </c>
      <c r="H107" s="16">
        <f>'All data'!H110</f>
        <v>2.46E-2</v>
      </c>
      <c r="I107" s="17">
        <f>'All data'!I110</f>
        <v>130.00299999999999</v>
      </c>
      <c r="J107" s="11" t="s">
        <v>24</v>
      </c>
      <c r="K107" s="12">
        <f>'All data'!J110</f>
        <v>2.202</v>
      </c>
      <c r="L107" s="17">
        <f>'All data'!K110</f>
        <v>283.76100000000002</v>
      </c>
      <c r="M107" s="11" t="s">
        <v>24</v>
      </c>
      <c r="N107" s="16">
        <f>'All data'!L110</f>
        <v>5.9740000000000002</v>
      </c>
      <c r="O107" s="17">
        <f>'All data'!M110</f>
        <v>97.36593768723786</v>
      </c>
      <c r="P107" s="11" t="s">
        <v>24</v>
      </c>
      <c r="Q107" s="16">
        <f>'All data'!N110</f>
        <v>0.94866302041372574</v>
      </c>
      <c r="R107" s="14">
        <f>'All data'!O110</f>
        <v>212.52321749550632</v>
      </c>
      <c r="S107" s="11" t="s">
        <v>24</v>
      </c>
      <c r="T107" s="15">
        <f>'All data'!P110</f>
        <v>4.3330954728813511</v>
      </c>
      <c r="U107" s="18">
        <f>'All data'!Q110</f>
        <v>838.67028077178975</v>
      </c>
      <c r="V107" s="11" t="s">
        <v>24</v>
      </c>
      <c r="W107" s="20">
        <f>'All data'!R110</f>
        <v>14.658701279216725</v>
      </c>
      <c r="X107" s="36"/>
      <c r="Y107" s="13">
        <f>'All data'!S110</f>
        <v>96.960949516549618</v>
      </c>
      <c r="Z107" s="13">
        <f>'All data'!T110</f>
        <v>99.43513889316452</v>
      </c>
      <c r="AA107" s="14">
        <f>'All data'!U110</f>
        <v>843.43451430472385</v>
      </c>
      <c r="AB107" s="11" t="s">
        <v>24</v>
      </c>
      <c r="AC107" s="15">
        <f>'All data'!V110</f>
        <v>14.67695121884922</v>
      </c>
    </row>
    <row r="108" spans="1:29" x14ac:dyDescent="0.6">
      <c r="A108" s="36"/>
      <c r="B108" s="37"/>
      <c r="C108" s="37"/>
      <c r="D108" s="37">
        <f>'All data'!E111</f>
        <v>1100</v>
      </c>
      <c r="E108" s="37">
        <f>'All data'!F111</f>
        <v>0.25</v>
      </c>
      <c r="F108" s="17">
        <f>'All data'!G111</f>
        <v>7.2300000000000003E-2</v>
      </c>
      <c r="G108" s="11" t="s">
        <v>24</v>
      </c>
      <c r="H108" s="16">
        <f>'All data'!H111</f>
        <v>9.9000000000000008E-3</v>
      </c>
      <c r="I108" s="17">
        <f>'All data'!I111</f>
        <v>0.93</v>
      </c>
      <c r="J108" s="11" t="s">
        <v>24</v>
      </c>
      <c r="K108" s="12">
        <f>'All data'!J111</f>
        <v>0.106</v>
      </c>
      <c r="L108" s="17">
        <f>'All data'!K111</f>
        <v>11.597</v>
      </c>
      <c r="M108" s="11" t="s">
        <v>24</v>
      </c>
      <c r="N108" s="16">
        <f>'All data'!L111</f>
        <v>5.2610000000000001</v>
      </c>
      <c r="O108" s="17">
        <f>'All data'!M111</f>
        <v>12.863070539419088</v>
      </c>
      <c r="P108" s="11" t="s">
        <v>24</v>
      </c>
      <c r="Q108" s="16">
        <f>'All data'!N111</f>
        <v>2.2402434441673522</v>
      </c>
      <c r="R108" s="14">
        <f>'All data'!O111</f>
        <v>160.40110650069155</v>
      </c>
      <c r="S108" s="11" t="s">
        <v>24</v>
      </c>
      <c r="T108" s="15">
        <f>'All data'!P111</f>
        <v>74.069934518176495</v>
      </c>
      <c r="U108" s="18">
        <f>'All data'!Q111</f>
        <v>4.7642335329341323</v>
      </c>
      <c r="V108" s="11" t="s">
        <v>24</v>
      </c>
      <c r="W108" s="20">
        <f>'All data'!R111</f>
        <v>0.73169248128537645</v>
      </c>
      <c r="X108" s="36"/>
      <c r="Y108" s="13">
        <f>'All data'!S111</f>
        <v>76.996161290322576</v>
      </c>
      <c r="Z108" s="13">
        <f>'All data'!T111</f>
        <v>0.56486110683548174</v>
      </c>
      <c r="AA108" s="14"/>
      <c r="AB108" s="11"/>
      <c r="AC108" s="15"/>
    </row>
    <row r="110" spans="1:29" x14ac:dyDescent="0.6">
      <c r="A110" s="36"/>
      <c r="B110" s="37" t="str">
        <f>'All data'!C113</f>
        <v>b</v>
      </c>
      <c r="C110" s="37">
        <f>'All data'!D113</f>
        <v>0.1691</v>
      </c>
      <c r="D110" s="37">
        <f>'All data'!E113</f>
        <v>850</v>
      </c>
      <c r="E110" s="37">
        <f>'All data'!F113</f>
        <v>0.25</v>
      </c>
      <c r="F110" s="17">
        <f>'All data'!G113</f>
        <v>1.4733000000000001</v>
      </c>
      <c r="G110" s="11" t="s">
        <v>24</v>
      </c>
      <c r="H110" s="16">
        <f>'All data'!H113</f>
        <v>1.34E-2</v>
      </c>
      <c r="I110" s="17">
        <f>'All data'!I113</f>
        <v>151.624</v>
      </c>
      <c r="J110" s="11" t="s">
        <v>24</v>
      </c>
      <c r="K110" s="12">
        <f>'All data'!J113</f>
        <v>2.2639999999999998</v>
      </c>
      <c r="L110" s="17">
        <f>'All data'!K113</f>
        <v>311.43599999999998</v>
      </c>
      <c r="M110" s="11" t="s">
        <v>24</v>
      </c>
      <c r="N110" s="16">
        <f>'All data'!L113</f>
        <v>5.48</v>
      </c>
      <c r="O110" s="17">
        <f>'All data'!M113</f>
        <v>102.91454557795424</v>
      </c>
      <c r="P110" s="11" t="s">
        <v>24</v>
      </c>
      <c r="Q110" s="16">
        <f>'All data'!N113</f>
        <v>0.74326501292080238</v>
      </c>
      <c r="R110" s="14">
        <f>'All data'!O113</f>
        <v>211.38668295662796</v>
      </c>
      <c r="S110" s="11" t="s">
        <v>24</v>
      </c>
      <c r="T110" s="15">
        <f>'All data'!P113</f>
        <v>3.5047531518152435</v>
      </c>
      <c r="U110" s="18">
        <f>'All data'!Q113</f>
        <v>870.87229627439388</v>
      </c>
      <c r="V110" s="11" t="s">
        <v>24</v>
      </c>
      <c r="W110" s="20">
        <f>'All data'!R113</f>
        <v>13.390580627359418</v>
      </c>
      <c r="X110" s="36"/>
      <c r="Y110" s="13">
        <f>'All data'!S113</f>
        <v>97.124799042367968</v>
      </c>
      <c r="Z110" s="13">
        <f>'All data'!T113</f>
        <v>99.398460017081007</v>
      </c>
      <c r="AA110" s="14">
        <f>'All data'!U113</f>
        <v>876.14264458900061</v>
      </c>
      <c r="AB110" s="11" t="s">
        <v>24</v>
      </c>
      <c r="AC110" s="15">
        <f>'All data'!V113</f>
        <v>13.402771705514878</v>
      </c>
    </row>
    <row r="111" spans="1:29" x14ac:dyDescent="0.6">
      <c r="A111" s="36"/>
      <c r="B111" s="37"/>
      <c r="C111" s="37"/>
      <c r="D111" s="37">
        <f>'All data'!E114</f>
        <v>1100</v>
      </c>
      <c r="E111" s="37">
        <f>'All data'!F114</f>
        <v>0.25</v>
      </c>
      <c r="F111" s="17">
        <f>'All data'!G114</f>
        <v>0.11990000000000001</v>
      </c>
      <c r="G111" s="11" t="s">
        <v>24</v>
      </c>
      <c r="H111" s="16">
        <f>'All data'!H114</f>
        <v>6.0000000000000001E-3</v>
      </c>
      <c r="I111" s="17">
        <f>'All data'!I114</f>
        <v>1.246</v>
      </c>
      <c r="J111" s="11" t="s">
        <v>24</v>
      </c>
      <c r="K111" s="12">
        <f>'All data'!J114</f>
        <v>9.5000000000000001E-2</v>
      </c>
      <c r="L111" s="17">
        <f>'All data'!K114</f>
        <v>14.648999999999999</v>
      </c>
      <c r="M111" s="11" t="s">
        <v>24</v>
      </c>
      <c r="N111" s="16">
        <f>'All data'!L114</f>
        <v>4.758</v>
      </c>
      <c r="O111" s="17">
        <f>'All data'!M114</f>
        <v>10.391993327773143</v>
      </c>
      <c r="P111" s="11" t="s">
        <v>24</v>
      </c>
      <c r="Q111" s="16">
        <f>'All data'!N114</f>
        <v>0.91476314839966577</v>
      </c>
      <c r="R111" s="14">
        <f>'All data'!O114</f>
        <v>122.17681401167638</v>
      </c>
      <c r="S111" s="11" t="s">
        <v>24</v>
      </c>
      <c r="T111" s="15">
        <f>'All data'!P114</f>
        <v>38.655942793858266</v>
      </c>
      <c r="U111" s="18">
        <f>'All data'!Q114</f>
        <v>5.2703483146067418</v>
      </c>
      <c r="V111" s="11" t="s">
        <v>24</v>
      </c>
      <c r="W111" s="20">
        <f>'All data'!R114</f>
        <v>0.57152414851591371</v>
      </c>
      <c r="X111" s="36"/>
      <c r="Y111" s="13">
        <f>'All data'!S114</f>
        <v>71.526155698234348</v>
      </c>
      <c r="Z111" s="13">
        <f>'All data'!T114</f>
        <v>0.60153998291899913</v>
      </c>
      <c r="AA111" s="14"/>
      <c r="AB111" s="11"/>
      <c r="AC111" s="15"/>
    </row>
    <row r="113" spans="1:29" x14ac:dyDescent="0.6">
      <c r="A113" s="36" t="str">
        <f>'All data'!B116</f>
        <v>16-PRT-055-TID</v>
      </c>
      <c r="B113" s="37" t="str">
        <f>'All data'!C116</f>
        <v>a</v>
      </c>
      <c r="C113" s="37">
        <f>'All data'!D116</f>
        <v>0.1593</v>
      </c>
      <c r="D113" s="37">
        <f>'All data'!E116</f>
        <v>850</v>
      </c>
      <c r="E113" s="37">
        <f>'All data'!F116</f>
        <v>0.25</v>
      </c>
      <c r="F113" s="17">
        <f>'All data'!G116</f>
        <v>1.2786999999999999</v>
      </c>
      <c r="G113" s="11" t="s">
        <v>24</v>
      </c>
      <c r="H113" s="16">
        <f>'All data'!H116</f>
        <v>2.3400000000000001E-2</v>
      </c>
      <c r="I113" s="17">
        <f>'All data'!I116</f>
        <v>208.715</v>
      </c>
      <c r="J113" s="11" t="s">
        <v>24</v>
      </c>
      <c r="K113" s="12">
        <f>'All data'!J116</f>
        <v>3.484</v>
      </c>
      <c r="L113" s="17">
        <f>'All data'!K116</f>
        <v>371.685</v>
      </c>
      <c r="M113" s="11" t="s">
        <v>24</v>
      </c>
      <c r="N113" s="16">
        <f>'All data'!L116</f>
        <v>6.984</v>
      </c>
      <c r="O113" s="17">
        <f>'All data'!M116</f>
        <v>163.22436849925705</v>
      </c>
      <c r="P113" s="11" t="s">
        <v>24</v>
      </c>
      <c r="Q113" s="16">
        <f>'All data'!N116</f>
        <v>1.5079120673628419</v>
      </c>
      <c r="R113" s="14">
        <f>'All data'!O116</f>
        <v>290.67412215531402</v>
      </c>
      <c r="S113" s="11" t="s">
        <v>24</v>
      </c>
      <c r="T113" s="15">
        <f>'All data'!P116</f>
        <v>5.2391869504597324</v>
      </c>
      <c r="U113" s="18">
        <f>'All data'!Q116</f>
        <v>1286.4490062774639</v>
      </c>
      <c r="V113" s="11" t="s">
        <v>24</v>
      </c>
      <c r="W113" s="20">
        <f>'All data'!R116</f>
        <v>21.875002961600071</v>
      </c>
      <c r="X113" s="36"/>
      <c r="Y113" s="13">
        <f>'All data'!S116</f>
        <v>98.187157942649065</v>
      </c>
      <c r="Z113" s="13">
        <f>'All data'!T116</f>
        <v>99.57955469279382</v>
      </c>
      <c r="AA113" s="14">
        <f>'All data'!U116</f>
        <v>1291.8806578782171</v>
      </c>
      <c r="AB113" s="11" t="s">
        <v>24</v>
      </c>
      <c r="AC113" s="15">
        <f>'All data'!V116</f>
        <v>21.886809310106219</v>
      </c>
    </row>
    <row r="114" spans="1:29" x14ac:dyDescent="0.6">
      <c r="A114" s="36"/>
      <c r="B114" s="37"/>
      <c r="C114" s="37"/>
      <c r="D114" s="37">
        <f>'All data'!E117</f>
        <v>1100</v>
      </c>
      <c r="E114" s="37">
        <f>'All data'!F117</f>
        <v>0.25</v>
      </c>
      <c r="F114" s="17">
        <f>'All data'!G117</f>
        <v>3.8100000000000002E-2</v>
      </c>
      <c r="G114" s="11" t="s">
        <v>24</v>
      </c>
      <c r="H114" s="16">
        <f>'All data'!H117</f>
        <v>9.4999999999999998E-3</v>
      </c>
      <c r="I114" s="17">
        <f>'All data'!I117</f>
        <v>0.97799999999999998</v>
      </c>
      <c r="J114" s="11" t="s">
        <v>24</v>
      </c>
      <c r="K114" s="12">
        <f>'All data'!J117</f>
        <v>0.111</v>
      </c>
      <c r="L114" s="17">
        <f>'All data'!K117</f>
        <v>8.1039999999999992</v>
      </c>
      <c r="M114" s="11" t="s">
        <v>24</v>
      </c>
      <c r="N114" s="16">
        <f>'All data'!L117</f>
        <v>5.3010000000000002</v>
      </c>
      <c r="O114" s="17">
        <f>'All data'!M117</f>
        <v>25.669291338582674</v>
      </c>
      <c r="P114" s="11" t="s">
        <v>24</v>
      </c>
      <c r="Q114" s="16">
        <f>'All data'!N117</f>
        <v>6.9088472838426735</v>
      </c>
      <c r="R114" s="14">
        <f>'All data'!O117</f>
        <v>212.7034120734908</v>
      </c>
      <c r="S114" s="11" t="s">
        <v>24</v>
      </c>
      <c r="T114" s="15">
        <f>'All data'!P117</f>
        <v>145.22162034710198</v>
      </c>
      <c r="U114" s="18">
        <f>'All data'!Q117</f>
        <v>5.4316516007532956</v>
      </c>
      <c r="V114" s="11" t="s">
        <v>24</v>
      </c>
      <c r="W114" s="20">
        <f>'All data'!R117</f>
        <v>0.71879566424705221</v>
      </c>
      <c r="X114" s="36"/>
      <c r="Y114" s="13">
        <f>'All data'!S117</f>
        <v>88.472607361963185</v>
      </c>
      <c r="Z114" s="13">
        <f>'All data'!T117</f>
        <v>0.42044530720618045</v>
      </c>
      <c r="AA114" s="14"/>
      <c r="AB114" s="11"/>
      <c r="AC114" s="15"/>
    </row>
    <row r="115" spans="1:29" x14ac:dyDescent="0.6">
      <c r="A115" s="36"/>
      <c r="B115" s="37"/>
      <c r="C115" s="37"/>
      <c r="D115" s="37"/>
      <c r="E115" s="37"/>
      <c r="F115" s="17"/>
      <c r="G115" s="11"/>
      <c r="H115" s="16"/>
      <c r="I115" s="17"/>
      <c r="J115" s="11"/>
      <c r="K115" s="12"/>
      <c r="L115" s="17"/>
      <c r="M115" s="11"/>
      <c r="N115" s="16"/>
      <c r="O115" s="17"/>
      <c r="P115" s="11"/>
      <c r="Q115" s="16"/>
      <c r="R115" s="14"/>
      <c r="S115" s="11"/>
      <c r="T115" s="15"/>
      <c r="U115" s="18"/>
      <c r="V115" s="11"/>
      <c r="W115" s="20"/>
      <c r="X115" s="36"/>
      <c r="Y115" s="13"/>
      <c r="Z115" s="13"/>
      <c r="AA115" s="14"/>
      <c r="AB115" s="11"/>
      <c r="AC115" s="15"/>
    </row>
    <row r="116" spans="1:29" x14ac:dyDescent="0.6">
      <c r="A116" s="36"/>
      <c r="B116" s="37" t="str">
        <f>'All data'!C119</f>
        <v>b</v>
      </c>
      <c r="C116" s="37">
        <f>'All data'!D119</f>
        <v>0.17630000000000001</v>
      </c>
      <c r="D116" s="37">
        <f>'All data'!E119</f>
        <v>850</v>
      </c>
      <c r="E116" s="37">
        <f>'All data'!F119</f>
        <v>0.25</v>
      </c>
      <c r="F116" s="17">
        <f>'All data'!G119</f>
        <v>1.349</v>
      </c>
      <c r="G116" s="11" t="s">
        <v>24</v>
      </c>
      <c r="H116" s="16">
        <f>'All data'!H119</f>
        <v>1.5699999999999999E-2</v>
      </c>
      <c r="I116" s="17">
        <f>'All data'!I119</f>
        <v>236.49299999999999</v>
      </c>
      <c r="J116" s="11" t="s">
        <v>24</v>
      </c>
      <c r="K116" s="12">
        <f>'All data'!J119</f>
        <v>3.4329999999999998</v>
      </c>
      <c r="L116" s="17">
        <f>'All data'!K119</f>
        <v>402.041</v>
      </c>
      <c r="M116" s="11" t="s">
        <v>24</v>
      </c>
      <c r="N116" s="16">
        <f>'All data'!L119</f>
        <v>5.968</v>
      </c>
      <c r="O116" s="17">
        <f>'All data'!M119</f>
        <v>175.30985915492957</v>
      </c>
      <c r="P116" s="11" t="s">
        <v>24</v>
      </c>
      <c r="Q116" s="16">
        <f>'All data'!N119</f>
        <v>1.4099710928895299</v>
      </c>
      <c r="R116" s="14">
        <f>'All data'!O119</f>
        <v>298.02891030392885</v>
      </c>
      <c r="S116" s="11" t="s">
        <v>24</v>
      </c>
      <c r="T116" s="15">
        <f>'All data'!P119</f>
        <v>4.54375331024701</v>
      </c>
      <c r="U116" s="18">
        <f>'All data'!Q119</f>
        <v>1318.7822404991491</v>
      </c>
      <c r="V116" s="11" t="s">
        <v>24</v>
      </c>
      <c r="W116" s="20">
        <f>'All data'!R119</f>
        <v>19.474272917323557</v>
      </c>
      <c r="X116" s="36"/>
      <c r="Y116" s="13">
        <f>'All data'!S119</f>
        <v>98.312131437294127</v>
      </c>
      <c r="Z116" s="13">
        <f>'All data'!T119</f>
        <v>99.679531681186901</v>
      </c>
      <c r="AA116" s="14">
        <f>'All data'!U119</f>
        <v>1323.0221072036302</v>
      </c>
      <c r="AB116" s="11" t="s">
        <v>24</v>
      </c>
      <c r="AC116" s="15">
        <f>'All data'!V119</f>
        <v>19.482527010973815</v>
      </c>
    </row>
    <row r="117" spans="1:29" x14ac:dyDescent="0.6">
      <c r="A117" s="36"/>
      <c r="B117" s="37"/>
      <c r="C117" s="37"/>
      <c r="D117" s="37">
        <f>'All data'!E120</f>
        <v>1100</v>
      </c>
      <c r="E117" s="37">
        <f>'All data'!F120</f>
        <v>0.25</v>
      </c>
      <c r="F117" s="17">
        <f>'All data'!G120</f>
        <v>4.8500000000000001E-2</v>
      </c>
      <c r="G117" s="11" t="s">
        <v>24</v>
      </c>
      <c r="H117" s="16">
        <f>'All data'!H120</f>
        <v>4.7000000000000002E-3</v>
      </c>
      <c r="I117" s="17">
        <f>'All data'!I120</f>
        <v>0.89100000000000001</v>
      </c>
      <c r="J117" s="11" t="s">
        <v>24</v>
      </c>
      <c r="K117" s="12">
        <f>'All data'!J120</f>
        <v>9.9000000000000005E-2</v>
      </c>
      <c r="L117" s="17">
        <f>'All data'!K120</f>
        <v>6.1970000000000001</v>
      </c>
      <c r="M117" s="11" t="s">
        <v>24</v>
      </c>
      <c r="N117" s="16">
        <f>'All data'!L120</f>
        <v>4.4779999999999998</v>
      </c>
      <c r="O117" s="17">
        <f>'All data'!M120</f>
        <v>18.371134020618555</v>
      </c>
      <c r="P117" s="11" t="s">
        <v>24</v>
      </c>
      <c r="Q117" s="16">
        <f>'All data'!N120</f>
        <v>2.6970055394447678</v>
      </c>
      <c r="R117" s="14">
        <f>'All data'!O120</f>
        <v>127.77319587628865</v>
      </c>
      <c r="S117" s="11" t="s">
        <v>24</v>
      </c>
      <c r="T117" s="15">
        <f>'All data'!P120</f>
        <v>93.150781509810443</v>
      </c>
      <c r="U117" s="18">
        <f>'All data'!Q120</f>
        <v>4.2398667044809981</v>
      </c>
      <c r="V117" s="11" t="s">
        <v>24</v>
      </c>
      <c r="W117" s="20">
        <f>'All data'!R120</f>
        <v>0.5670565006439543</v>
      </c>
      <c r="X117" s="36"/>
      <c r="Y117" s="13">
        <f>'All data'!S120</f>
        <v>83.893209876543224</v>
      </c>
      <c r="Z117" s="13">
        <f>'All data'!T120</f>
        <v>0.32046831881309051</v>
      </c>
      <c r="AA117" s="14"/>
      <c r="AB117" s="11"/>
      <c r="AC117" s="15"/>
    </row>
    <row r="118" spans="1:29" ht="16.149999999999999" thickBot="1" x14ac:dyDescent="0.65">
      <c r="A118" s="8"/>
      <c r="B118" s="9"/>
      <c r="C118" s="9"/>
      <c r="D118" s="9"/>
      <c r="E118" s="9"/>
      <c r="F118" s="25"/>
      <c r="G118" s="26"/>
      <c r="H118" s="27"/>
      <c r="I118" s="25"/>
      <c r="J118" s="26"/>
      <c r="K118" s="28"/>
      <c r="L118" s="25"/>
      <c r="M118" s="26"/>
      <c r="N118" s="27"/>
      <c r="O118" s="25"/>
      <c r="P118" s="26"/>
      <c r="Q118" s="27"/>
      <c r="R118" s="29"/>
      <c r="S118" s="26"/>
      <c r="T118" s="30"/>
      <c r="U118" s="31"/>
      <c r="V118" s="26"/>
      <c r="W118" s="32"/>
      <c r="X118" s="8"/>
      <c r="Y118" s="33"/>
      <c r="Z118" s="33"/>
      <c r="AA118" s="29"/>
      <c r="AB118" s="26"/>
      <c r="AC118" s="30"/>
    </row>
    <row r="119" spans="1:29" ht="16.149999999999999" thickTop="1" x14ac:dyDescent="0.6"/>
    <row r="120" spans="1:29" ht="16.149999999999999" x14ac:dyDescent="0.6">
      <c r="A120" s="22" t="s">
        <v>44</v>
      </c>
    </row>
    <row r="121" spans="1:29" ht="16.149999999999999" x14ac:dyDescent="0.6">
      <c r="A121" s="22" t="s">
        <v>45</v>
      </c>
    </row>
    <row r="122" spans="1:29" ht="16.149999999999999" x14ac:dyDescent="0.6">
      <c r="A122" s="22" t="s">
        <v>50</v>
      </c>
    </row>
    <row r="123" spans="1:29" ht="16.149999999999999" x14ac:dyDescent="0.6">
      <c r="A123" s="22" t="s">
        <v>211</v>
      </c>
    </row>
    <row r="124" spans="1:29" ht="16.149999999999999" x14ac:dyDescent="0.6">
      <c r="A124" s="22"/>
    </row>
  </sheetData>
  <mergeCells count="16">
    <mergeCell ref="U3:W3"/>
    <mergeCell ref="AA3:AC3"/>
    <mergeCell ref="F4:H4"/>
    <mergeCell ref="I4:K4"/>
    <mergeCell ref="O4:Q4"/>
    <mergeCell ref="R4:T4"/>
    <mergeCell ref="U4:W4"/>
    <mergeCell ref="AA4:AC4"/>
    <mergeCell ref="L4:N4"/>
    <mergeCell ref="U5:W5"/>
    <mergeCell ref="AA5:AC5"/>
    <mergeCell ref="F5:H5"/>
    <mergeCell ref="I5:K5"/>
    <mergeCell ref="O5:Q5"/>
    <mergeCell ref="R5:T5"/>
    <mergeCell ref="L5:N5"/>
  </mergeCells>
  <phoneticPr fontId="2"/>
  <pageMargins left="0.75" right="0.75" top="1" bottom="1" header="0.5" footer="0.5"/>
  <pageSetup scale="40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63"/>
  <sheetViews>
    <sheetView workbookViewId="0">
      <selection activeCell="B17" sqref="B17"/>
    </sheetView>
  </sheetViews>
  <sheetFormatPr defaultColWidth="11" defaultRowHeight="15.75" x14ac:dyDescent="0.6"/>
  <cols>
    <col min="1" max="1" width="15.4375" customWidth="1"/>
    <col min="2" max="2" width="14.3125" customWidth="1"/>
  </cols>
  <sheetData>
    <row r="2" spans="1:8" x14ac:dyDescent="0.6">
      <c r="B2" s="41"/>
      <c r="C2" s="41" t="s">
        <v>168</v>
      </c>
      <c r="D2" s="41"/>
    </row>
    <row r="3" spans="1:8" x14ac:dyDescent="0.6">
      <c r="A3" t="s">
        <v>167</v>
      </c>
      <c r="B3" s="41" t="s">
        <v>19</v>
      </c>
      <c r="C3" s="41" t="s">
        <v>27</v>
      </c>
      <c r="D3" s="42" t="s">
        <v>24</v>
      </c>
    </row>
    <row r="4" spans="1:8" x14ac:dyDescent="0.6">
      <c r="B4" s="41"/>
      <c r="C4" s="41"/>
      <c r="D4" s="41"/>
    </row>
    <row r="5" spans="1:8" x14ac:dyDescent="0.6">
      <c r="A5" t="s">
        <v>163</v>
      </c>
      <c r="B5" s="41"/>
      <c r="C5" s="41"/>
      <c r="D5" s="41"/>
    </row>
    <row r="6" spans="1:8" x14ac:dyDescent="0.6">
      <c r="B6" s="41"/>
      <c r="C6" s="41"/>
      <c r="D6" s="41"/>
    </row>
    <row r="7" spans="1:8" x14ac:dyDescent="0.6">
      <c r="A7" t="str">
        <f>'Print table'!A8</f>
        <v>CRONUS-A</v>
      </c>
      <c r="B7" s="41" t="str">
        <f>'Print table'!B8</f>
        <v>201810a</v>
      </c>
      <c r="C7" s="43">
        <f>'Print table'!AA8</f>
        <v>316.0217310866575</v>
      </c>
      <c r="D7" s="43">
        <f>'Print table'!AC8</f>
        <v>6.86058233574441</v>
      </c>
      <c r="E7" t="s">
        <v>169</v>
      </c>
      <c r="F7" s="2">
        <f>AVERAGE(C7:C14)</f>
        <v>318.67436223852746</v>
      </c>
      <c r="G7" t="s">
        <v>172</v>
      </c>
    </row>
    <row r="8" spans="1:8" x14ac:dyDescent="0.6">
      <c r="B8" s="41" t="str">
        <f>'Print table'!B11</f>
        <v>201810b</v>
      </c>
      <c r="C8" s="43">
        <f>'Print table'!AA11</f>
        <v>316.48525413223143</v>
      </c>
      <c r="D8" s="43">
        <f>'Print table'!AC11</f>
        <v>7.3463181399380177</v>
      </c>
      <c r="E8" s="19" t="s">
        <v>170</v>
      </c>
      <c r="F8" s="2">
        <f>STDEV(C7:C14)</f>
        <v>10.288323044192778</v>
      </c>
      <c r="H8" s="19"/>
    </row>
    <row r="9" spans="1:8" x14ac:dyDescent="0.6">
      <c r="B9" s="41" t="str">
        <f>'Print table'!B14</f>
        <v>201810c</v>
      </c>
      <c r="C9" s="43">
        <f>'Print table'!AA14</f>
        <v>343.27206091370562</v>
      </c>
      <c r="D9" s="43">
        <f>'Print table'!AC14</f>
        <v>9.2852979453603535</v>
      </c>
      <c r="E9" t="s">
        <v>171</v>
      </c>
      <c r="F9" s="2">
        <f>100*(F8/F7)</f>
        <v>3.2284752911788921</v>
      </c>
    </row>
    <row r="10" spans="1:8" x14ac:dyDescent="0.6">
      <c r="B10" s="41" t="str">
        <f>'Print table'!B17</f>
        <v>201810d</v>
      </c>
      <c r="C10" s="43">
        <f>'Print table'!AA17</f>
        <v>313.5493340501792</v>
      </c>
      <c r="D10" s="43">
        <f>'Print table'!AC17</f>
        <v>11.917442048369931</v>
      </c>
      <c r="E10" s="19"/>
      <c r="H10" s="19"/>
    </row>
    <row r="11" spans="1:8" x14ac:dyDescent="0.6">
      <c r="B11" s="41" t="str">
        <f>'Print table'!B20</f>
        <v>201810e</v>
      </c>
      <c r="C11" s="43">
        <f>'Print table'!AA20</f>
        <v>315.64071393442629</v>
      </c>
      <c r="D11" s="43">
        <f>'Print table'!AC20</f>
        <v>5.181306549424491</v>
      </c>
      <c r="E11" s="19"/>
      <c r="H11" s="19"/>
    </row>
    <row r="12" spans="1:8" x14ac:dyDescent="0.6">
      <c r="B12" s="41" t="str">
        <f>'Print table'!B23</f>
        <v>201810f</v>
      </c>
      <c r="C12" s="43">
        <f>'Print table'!AA23</f>
        <v>319.22553350031308</v>
      </c>
      <c r="D12" s="43">
        <f>'Print table'!AC23</f>
        <v>5.9840367933625647</v>
      </c>
      <c r="E12" s="19"/>
      <c r="H12" s="19"/>
    </row>
    <row r="13" spans="1:8" x14ac:dyDescent="0.6">
      <c r="B13" s="41" t="str">
        <f>'Print table'!B26</f>
        <v>201810g</v>
      </c>
      <c r="C13" s="43">
        <f>'Print table'!AA26</f>
        <v>315.29332244897967</v>
      </c>
      <c r="D13" s="43">
        <f>'Print table'!AC26</f>
        <v>5.8748614495706732</v>
      </c>
    </row>
    <row r="14" spans="1:8" x14ac:dyDescent="0.6">
      <c r="B14" s="41" t="str">
        <f>'Print table'!B29</f>
        <v>201810h</v>
      </c>
      <c r="C14" s="43">
        <f>'Print table'!AA29</f>
        <v>309.90694784172666</v>
      </c>
      <c r="D14" s="43">
        <f>'Print table'!AC29</f>
        <v>4.8766350270542143</v>
      </c>
      <c r="E14" s="19"/>
      <c r="G14" s="19"/>
      <c r="H14" s="19"/>
    </row>
    <row r="15" spans="1:8" x14ac:dyDescent="0.6">
      <c r="B15" s="41"/>
      <c r="C15" s="43"/>
      <c r="D15" s="43"/>
      <c r="E15" s="2"/>
      <c r="F15" s="19"/>
      <c r="G15" s="19"/>
      <c r="H15" s="19"/>
    </row>
    <row r="16" spans="1:8" x14ac:dyDescent="0.6">
      <c r="B16" s="41"/>
      <c r="C16" s="43"/>
      <c r="D16" s="43"/>
      <c r="E16" s="19"/>
      <c r="G16" s="19"/>
      <c r="H16" s="19"/>
    </row>
    <row r="17" spans="1:12" x14ac:dyDescent="0.6">
      <c r="B17" s="41"/>
      <c r="C17" s="43"/>
      <c r="D17" s="43"/>
      <c r="G17" s="19"/>
      <c r="H17" s="19"/>
    </row>
    <row r="18" spans="1:12" x14ac:dyDescent="0.6">
      <c r="A18" t="s">
        <v>164</v>
      </c>
      <c r="B18" s="41"/>
      <c r="C18" s="43"/>
      <c r="D18" s="43"/>
      <c r="G18" s="19"/>
      <c r="H18" s="19"/>
    </row>
    <row r="19" spans="1:12" x14ac:dyDescent="0.6">
      <c r="B19" s="41"/>
      <c r="C19" s="43"/>
      <c r="D19" s="43"/>
      <c r="E19" s="2"/>
      <c r="F19" s="19"/>
      <c r="G19" s="19"/>
      <c r="H19" s="19"/>
    </row>
    <row r="20" spans="1:12" x14ac:dyDescent="0.6">
      <c r="A20" t="str">
        <f>'Print table'!A32</f>
        <v>13-NTK-032-NSH</v>
      </c>
      <c r="B20" s="41" t="str">
        <f>'Print table'!B32</f>
        <v>a</v>
      </c>
      <c r="C20" s="43">
        <f>'Print table'!AA32</f>
        <v>58.991546405228753</v>
      </c>
      <c r="D20" s="43">
        <f>'Print table'!AC32</f>
        <v>3.0257273777892348</v>
      </c>
      <c r="G20" s="19"/>
      <c r="H20" s="45"/>
    </row>
    <row r="21" spans="1:12" x14ac:dyDescent="0.6">
      <c r="A21" t="str">
        <f>'Print table'!A35</f>
        <v>13-NTK-033-NSH</v>
      </c>
      <c r="B21" s="41" t="str">
        <f>'Print table'!B35</f>
        <v>a</v>
      </c>
      <c r="C21" s="43">
        <f>'Print table'!AA35</f>
        <v>195.6356467828418</v>
      </c>
      <c r="D21" s="43">
        <f>'Print table'!AC35</f>
        <v>4.5583426773569755</v>
      </c>
      <c r="E21" s="2"/>
      <c r="F21" s="19"/>
      <c r="G21" s="19"/>
      <c r="H21" s="19"/>
    </row>
    <row r="22" spans="1:12" x14ac:dyDescent="0.6">
      <c r="A22" t="str">
        <f>'Print table'!A38</f>
        <v>13-NTK-034-NSH</v>
      </c>
      <c r="B22" s="41" t="str">
        <f>'Print table'!B38</f>
        <v>a</v>
      </c>
      <c r="C22" s="43">
        <f>'Print table'!AA38</f>
        <v>162.23694870086607</v>
      </c>
      <c r="D22" s="43">
        <f>'Print table'!AC38</f>
        <v>3.7821642527375783</v>
      </c>
    </row>
    <row r="23" spans="1:12" x14ac:dyDescent="0.6">
      <c r="B23" s="41"/>
      <c r="C23" s="43"/>
      <c r="D23" s="43"/>
      <c r="E23" s="2"/>
      <c r="F23" s="19" t="s">
        <v>173</v>
      </c>
    </row>
    <row r="24" spans="1:12" x14ac:dyDescent="0.6">
      <c r="A24" t="s">
        <v>165</v>
      </c>
      <c r="B24" s="41"/>
      <c r="C24" s="43"/>
      <c r="D24" s="43"/>
      <c r="F24" t="s">
        <v>174</v>
      </c>
      <c r="G24" s="34" t="s">
        <v>24</v>
      </c>
      <c r="H24" s="19" t="s">
        <v>175</v>
      </c>
      <c r="I24" t="s">
        <v>170</v>
      </c>
      <c r="J24" t="s">
        <v>177</v>
      </c>
      <c r="K24" t="s">
        <v>176</v>
      </c>
      <c r="L24" t="s">
        <v>178</v>
      </c>
    </row>
    <row r="25" spans="1:12" x14ac:dyDescent="0.6">
      <c r="B25" s="41"/>
      <c r="C25" s="43"/>
      <c r="D25" s="43"/>
      <c r="H25" s="19"/>
    </row>
    <row r="26" spans="1:12" x14ac:dyDescent="0.6">
      <c r="A26" t="str">
        <f>'Print table'!A41</f>
        <v>13-NTK-037-WHT</v>
      </c>
      <c r="B26" s="41" t="str">
        <f>'Print table'!B41</f>
        <v>a</v>
      </c>
      <c r="C26" s="43">
        <f>'Print table'!AA41</f>
        <v>1563.6431174540683</v>
      </c>
      <c r="D26" s="43">
        <f>'Print table'!AC41</f>
        <v>28.524595973283375</v>
      </c>
      <c r="F26" s="35">
        <f>C27/C26</f>
        <v>1.0392134384003253</v>
      </c>
      <c r="G26" s="35">
        <f>SQRT((D27/C26)^2+(D26*C27/(C26^2))^2)</f>
        <v>2.4019962361871396E-2</v>
      </c>
      <c r="H26">
        <f>AVERAGE(C26:C27)</f>
        <v>1594.3010289872573</v>
      </c>
      <c r="I26" s="2">
        <f>STDEV(C26:C27)</f>
        <v>43.356834284270263</v>
      </c>
      <c r="J26" s="2">
        <f>100*(I26/H26)</f>
        <v>2.7194885718546944</v>
      </c>
      <c r="K26" s="19">
        <f>AVERAGE(D26:D27)</f>
        <v>25.794168472615809</v>
      </c>
      <c r="L26" s="2">
        <f>100*(K26/H26)</f>
        <v>1.617898251561749</v>
      </c>
    </row>
    <row r="27" spans="1:12" x14ac:dyDescent="0.6">
      <c r="B27" s="41" t="str">
        <f>'Print table'!B44</f>
        <v>b</v>
      </c>
      <c r="C27" s="43">
        <f>'Print table'!AA44</f>
        <v>1624.958940520446</v>
      </c>
      <c r="D27" s="43">
        <f>'Print table'!AC44</f>
        <v>23.063740971948242</v>
      </c>
      <c r="H27" s="19"/>
    </row>
    <row r="28" spans="1:12" x14ac:dyDescent="0.6">
      <c r="A28" t="str">
        <f>'Print table'!A47</f>
        <v>13-NTK-040-WHT</v>
      </c>
      <c r="B28" s="41" t="str">
        <f>'Print table'!B47</f>
        <v>a</v>
      </c>
      <c r="C28" s="43">
        <f>'Print table'!AA47</f>
        <v>1483.3556200846942</v>
      </c>
      <c r="D28" s="43">
        <f>'Print table'!AC47</f>
        <v>26.989395870611389</v>
      </c>
      <c r="E28" s="2"/>
      <c r="F28" s="35">
        <f>C29/C28</f>
        <v>1.0333659902657852</v>
      </c>
      <c r="G28" s="35">
        <f>SQRT((D29/C28)^2+(D28*C29/(C28^2))^2)</f>
        <v>2.6043481900111822E-2</v>
      </c>
      <c r="H28">
        <f>AVERAGE(C28:C29)</f>
        <v>1508.1024346749161</v>
      </c>
      <c r="I28" s="2">
        <f>STDEV(C28:C29)</f>
        <v>34.997280819024205</v>
      </c>
      <c r="J28" s="2">
        <f>100*(I28/H28)</f>
        <v>2.3206169564050971</v>
      </c>
      <c r="K28" s="19">
        <f>AVERAGE(D28:D29)</f>
        <v>26.860361887086405</v>
      </c>
      <c r="L28" s="2">
        <f>100*(K28/H28)</f>
        <v>1.7810701229241352</v>
      </c>
    </row>
    <row r="29" spans="1:12" x14ac:dyDescent="0.6">
      <c r="B29" s="41" t="str">
        <f>'Print table'!B50</f>
        <v>b</v>
      </c>
      <c r="C29" s="43">
        <f>'Print table'!AA50</f>
        <v>1532.849249265138</v>
      </c>
      <c r="D29" s="43">
        <f>'Print table'!AC50</f>
        <v>26.731327903561418</v>
      </c>
    </row>
    <row r="30" spans="1:12" x14ac:dyDescent="0.6">
      <c r="A30" t="str">
        <f>'Print table'!A53</f>
        <v>13-NTK-046-WHT</v>
      </c>
      <c r="B30" s="41" t="str">
        <f>'Print table'!B53</f>
        <v>a</v>
      </c>
      <c r="C30" s="43">
        <f>'Print table'!AA53</f>
        <v>459.26242493638676</v>
      </c>
      <c r="D30" s="43">
        <f>'Print table'!AC53</f>
        <v>7.8787283822879335</v>
      </c>
      <c r="F30" s="35">
        <f>C31/C30</f>
        <v>1.0199422950859893</v>
      </c>
      <c r="G30" s="35">
        <f>SQRT((D31/C30)^2+(D30*C31/(C30^2))^2)</f>
        <v>2.3707510810161328E-2</v>
      </c>
      <c r="H30">
        <f>AVERAGE(C30:C31)</f>
        <v>463.84179833638098</v>
      </c>
      <c r="I30" s="2">
        <f>STDEV(C30:C31)</f>
        <v>6.4762119694424047</v>
      </c>
      <c r="J30" s="2">
        <f>100*(I30/H30)</f>
        <v>1.3962113791103008</v>
      </c>
      <c r="K30" s="19">
        <f>AVERAGE(D30:D31)</f>
        <v>7.6126804317226853</v>
      </c>
      <c r="L30" s="2">
        <f>100*(K30/H30)</f>
        <v>1.6412234643420214</v>
      </c>
    </row>
    <row r="31" spans="1:12" x14ac:dyDescent="0.6">
      <c r="B31" s="41" t="str">
        <f>'Print table'!B56</f>
        <v>b</v>
      </c>
      <c r="C31" s="43">
        <f>'Print table'!AA56</f>
        <v>468.42117173637519</v>
      </c>
      <c r="D31" s="43">
        <f>'Print table'!AC56</f>
        <v>7.3466324811574362</v>
      </c>
    </row>
    <row r="32" spans="1:12" x14ac:dyDescent="0.6">
      <c r="B32" s="41"/>
      <c r="C32" s="54"/>
      <c r="D32" s="43"/>
    </row>
    <row r="33" spans="1:12" x14ac:dyDescent="0.6">
      <c r="A33" t="s">
        <v>166</v>
      </c>
      <c r="B33" s="41"/>
      <c r="C33" s="54"/>
      <c r="D33" s="43"/>
    </row>
    <row r="34" spans="1:12" x14ac:dyDescent="0.6">
      <c r="B34" s="41"/>
      <c r="C34" s="54"/>
      <c r="D34" s="43"/>
    </row>
    <row r="35" spans="1:12" x14ac:dyDescent="0.6">
      <c r="A35" t="str">
        <f>'Print table'!A59</f>
        <v>16-PRT-003-TCR</v>
      </c>
      <c r="B35" s="41" t="str">
        <f>'Print table'!B59</f>
        <v>a</v>
      </c>
      <c r="C35" s="43">
        <f>'Print table'!AA59</f>
        <v>182.47792900200943</v>
      </c>
      <c r="D35" s="43">
        <f>'Print table'!AC59</f>
        <v>3.4483633396588447</v>
      </c>
    </row>
    <row r="36" spans="1:12" x14ac:dyDescent="0.6">
      <c r="A36" t="str">
        <f>'Print table'!A62</f>
        <v>16-PRT-006-TCR</v>
      </c>
      <c r="B36" s="41" t="str">
        <f>'Print table'!B62</f>
        <v>a</v>
      </c>
      <c r="C36" s="43">
        <f>'Print table'!AA62</f>
        <v>139.46432806804373</v>
      </c>
      <c r="D36" s="43">
        <f>'Print table'!AC62</f>
        <v>2.5859197297511822</v>
      </c>
    </row>
    <row r="37" spans="1:12" x14ac:dyDescent="0.6">
      <c r="A37" t="str">
        <f>'Print table'!A65</f>
        <v>16-PRT-009-TCR</v>
      </c>
      <c r="B37" s="41" t="str">
        <f>'Print table'!B65</f>
        <v>a</v>
      </c>
      <c r="C37" s="43">
        <f>'Print table'!AA65</f>
        <v>154.78787326607818</v>
      </c>
      <c r="D37" s="43">
        <f>'Print table'!AC65</f>
        <v>3.1413604596504583</v>
      </c>
    </row>
    <row r="38" spans="1:12" x14ac:dyDescent="0.6">
      <c r="A38" t="str">
        <f>'Print table'!A68</f>
        <v>16-PRT-017-TID</v>
      </c>
      <c r="B38" s="41" t="str">
        <f>'Print table'!B68</f>
        <v>a</v>
      </c>
      <c r="C38" s="43">
        <f>'Print table'!AA68</f>
        <v>110.57845769230769</v>
      </c>
      <c r="D38" s="43">
        <f>'Print table'!AC68</f>
        <v>2.7132620348766583</v>
      </c>
    </row>
    <row r="39" spans="1:12" x14ac:dyDescent="0.6">
      <c r="A39" t="str">
        <f>'Print table'!A71</f>
        <v>16-PRT-023-TID</v>
      </c>
      <c r="B39" s="41" t="str">
        <f>'Print table'!B71</f>
        <v>a</v>
      </c>
      <c r="C39" s="43">
        <f>'Print table'!AA71</f>
        <v>118.89303509749303</v>
      </c>
      <c r="D39" s="43">
        <f>'Print table'!AC71</f>
        <v>2.6961178779275476</v>
      </c>
    </row>
    <row r="40" spans="1:12" x14ac:dyDescent="0.6">
      <c r="A40" t="str">
        <f>'Print table'!A74</f>
        <v>16-PRT-038-TCR</v>
      </c>
      <c r="B40" s="41" t="str">
        <f>'Print table'!B74</f>
        <v>a</v>
      </c>
      <c r="C40" s="43">
        <f>'Print table'!AA74</f>
        <v>61.123205204021289</v>
      </c>
      <c r="D40" s="43">
        <f>'Print table'!AC74</f>
        <v>1.6682201057700294</v>
      </c>
    </row>
    <row r="41" spans="1:12" x14ac:dyDescent="0.6">
      <c r="A41" t="str">
        <f>'Print table'!A77</f>
        <v>16-PRT-043-TCT</v>
      </c>
      <c r="B41" s="41" t="str">
        <f>'Print table'!B77</f>
        <v>a</v>
      </c>
      <c r="C41" s="43">
        <f>'Print table'!AA77</f>
        <v>268.15614429928746</v>
      </c>
      <c r="D41" s="43">
        <f>'Print table'!AC77</f>
        <v>4.7213019669664966</v>
      </c>
    </row>
    <row r="42" spans="1:12" x14ac:dyDescent="0.6">
      <c r="A42" t="str">
        <f>'Print table'!A80</f>
        <v>16-PRT-044-TCT</v>
      </c>
      <c r="B42" s="41" t="str">
        <f>'Print table'!B80</f>
        <v>a</v>
      </c>
      <c r="C42" s="43">
        <f>'Print table'!AA80</f>
        <v>233.05530651595748</v>
      </c>
      <c r="D42" s="43">
        <f>'Print table'!AC80</f>
        <v>4.4471034992653777</v>
      </c>
    </row>
    <row r="43" spans="1:12" x14ac:dyDescent="0.6">
      <c r="A43" t="str">
        <f>'Print table'!A83</f>
        <v>16-PRT-050-GDW</v>
      </c>
      <c r="B43" s="41" t="str">
        <f>'Print table'!B83</f>
        <v>a</v>
      </c>
      <c r="C43" s="43">
        <f>'Print table'!AA83</f>
        <v>693.63172271573603</v>
      </c>
      <c r="D43" s="43">
        <f>'Print table'!AC83</f>
        <v>11.462567674658009</v>
      </c>
      <c r="F43" s="35">
        <f>C44/C43</f>
        <v>1.0019718202283909</v>
      </c>
      <c r="G43" s="35">
        <f>SQRT((D44/C43)^2+(D43*C44/(C43^2))^2)</f>
        <v>2.188706082690146E-2</v>
      </c>
      <c r="H43">
        <f>AVERAGE(C43:C44)</f>
        <v>694.31558124668823</v>
      </c>
      <c r="I43" s="2">
        <f>STDEV(C43:C44)</f>
        <v>0.96712200921721292</v>
      </c>
      <c r="J43" s="2">
        <f>100*(I43/H43)</f>
        <v>0.13929141666109282</v>
      </c>
      <c r="K43" s="19">
        <f>AVERAGE(D43:D44)</f>
        <v>10.695420968966255</v>
      </c>
      <c r="L43" s="2">
        <f>100*(K43/H43)</f>
        <v>1.5404264656947406</v>
      </c>
    </row>
    <row r="44" spans="1:12" x14ac:dyDescent="0.6">
      <c r="B44" s="41" t="str">
        <f>'Print table'!B86</f>
        <v>b</v>
      </c>
      <c r="C44" s="43">
        <f>'Print table'!AA86</f>
        <v>694.99943977764053</v>
      </c>
      <c r="D44" s="43">
        <f>'Print table'!AC86</f>
        <v>9.9282742632745009</v>
      </c>
    </row>
    <row r="45" spans="1:12" x14ac:dyDescent="0.6">
      <c r="A45" t="str">
        <f>'Print table'!A89</f>
        <v>16-PRT-051-GDW</v>
      </c>
      <c r="B45" s="41" t="str">
        <f>'Print table'!B89</f>
        <v>a</v>
      </c>
      <c r="C45" s="43">
        <f>'Print table'!AA89</f>
        <v>508.69515009380871</v>
      </c>
      <c r="D45" s="43">
        <f>'Print table'!AC89</f>
        <v>8.9921075948977016</v>
      </c>
      <c r="F45" s="35">
        <f>C46/C45</f>
        <v>1.0540960322110444</v>
      </c>
      <c r="G45" s="35">
        <f>SQRT((D46/C45)^2+(D45*C46/(C45^2))^2)</f>
        <v>2.4553857509929038E-2</v>
      </c>
      <c r="H45">
        <f>AVERAGE(C45:C46)</f>
        <v>522.454344706347</v>
      </c>
      <c r="I45" s="2">
        <f>STDEV(C45:C46)</f>
        <v>19.45843962838256</v>
      </c>
      <c r="J45" s="2">
        <f>100*(I45/H45)</f>
        <v>3.7244287133490026</v>
      </c>
      <c r="K45" s="19">
        <f>AVERAGE(D45:D46)</f>
        <v>8.5632390428297569</v>
      </c>
      <c r="L45" s="2">
        <f>100*(K45/H45)</f>
        <v>1.6390406414636765</v>
      </c>
    </row>
    <row r="46" spans="1:12" x14ac:dyDescent="0.6">
      <c r="B46" s="41" t="str">
        <f>'Print table'!B92</f>
        <v>b</v>
      </c>
      <c r="C46" s="43">
        <f>'Print table'!AA92</f>
        <v>536.21353931888541</v>
      </c>
      <c r="D46" s="43">
        <f>'Print table'!AC92</f>
        <v>8.1343704907618104</v>
      </c>
    </row>
    <row r="47" spans="1:12" x14ac:dyDescent="0.6">
      <c r="A47" t="str">
        <f>'Print table'!A95</f>
        <v>16-PRT-052-GDW</v>
      </c>
      <c r="B47" s="41" t="str">
        <f>'Print table'!B95</f>
        <v>a</v>
      </c>
      <c r="C47" s="43">
        <f>'Print table'!AA95</f>
        <v>462.94188405797115</v>
      </c>
      <c r="D47" s="43">
        <f>'Print table'!AC95</f>
        <v>8.5261705607787501</v>
      </c>
      <c r="F47" s="35">
        <f>C48/C47</f>
        <v>1.0207380272790025</v>
      </c>
      <c r="G47" s="35">
        <f>SQRT((D48/C47)^2+(D47*C48/(C47^2))^2)</f>
        <v>2.4784588077276948E-2</v>
      </c>
      <c r="H47">
        <f>AVERAGE(C47:C48)</f>
        <v>467.74213476806472</v>
      </c>
      <c r="I47" s="2">
        <f>STDEV(C47:C48)</f>
        <v>6.7885796570053589</v>
      </c>
      <c r="J47" s="2">
        <f>100*(I47/H47)</f>
        <v>1.4513508945204507</v>
      </c>
      <c r="K47" s="19">
        <f>AVERAGE(D47:D48)</f>
        <v>8.0016231145570771</v>
      </c>
      <c r="L47" s="2">
        <f>100*(K47/H47)</f>
        <v>1.7106911094346404</v>
      </c>
    </row>
    <row r="48" spans="1:12" x14ac:dyDescent="0.6">
      <c r="B48" s="41" t="str">
        <f>'Print table'!B98</f>
        <v>b</v>
      </c>
      <c r="C48" s="43">
        <f>'Print table'!AA98</f>
        <v>472.54238547815822</v>
      </c>
      <c r="D48" s="43">
        <f>'Print table'!AC98</f>
        <v>7.4770756683354023</v>
      </c>
    </row>
    <row r="49" spans="1:12" x14ac:dyDescent="0.6">
      <c r="A49" t="str">
        <f>'Print table'!A101</f>
        <v>16-PRT-053-TID</v>
      </c>
      <c r="B49" s="41" t="str">
        <f>'Print table'!B101</f>
        <v>a</v>
      </c>
      <c r="C49" s="43">
        <f>'Print table'!AA101</f>
        <v>852.51007111111096</v>
      </c>
      <c r="D49" s="43">
        <f>'Print table'!AC101</f>
        <v>16.319941511591782</v>
      </c>
      <c r="F49" s="35">
        <f>C50/C49</f>
        <v>1.0534518777796882</v>
      </c>
      <c r="G49" s="35">
        <f>SQRT((D50/C49)^2+(D49*C50/(C49^2))^2)</f>
        <v>2.5438940141236974E-2</v>
      </c>
      <c r="H49">
        <f>AVERAGE(C49:C50)</f>
        <v>875.29420317460313</v>
      </c>
      <c r="I49" s="2">
        <f>STDEV(C49:C50)</f>
        <v>32.221628571090314</v>
      </c>
      <c r="J49" s="2">
        <f>100*(I49/H49)</f>
        <v>3.6812340872618301</v>
      </c>
      <c r="K49" s="19">
        <f>AVERAGE(D49:D50)</f>
        <v>14.769616436514029</v>
      </c>
      <c r="L49" s="2">
        <f>100*(K49/H49)</f>
        <v>1.6873888097220493</v>
      </c>
    </row>
    <row r="50" spans="1:12" x14ac:dyDescent="0.6">
      <c r="B50" s="41" t="str">
        <f>'Print table'!B104</f>
        <v>b</v>
      </c>
      <c r="C50" s="43">
        <f>'Print table'!AA104</f>
        <v>898.07833523809529</v>
      </c>
      <c r="D50" s="43">
        <f>'Print table'!AC104</f>
        <v>13.219291361436277</v>
      </c>
    </row>
    <row r="51" spans="1:12" x14ac:dyDescent="0.6">
      <c r="A51" t="str">
        <f>'Print table'!A107</f>
        <v>16-PRT-054-TID</v>
      </c>
      <c r="B51" s="41" t="str">
        <f>'Print table'!B107</f>
        <v>a</v>
      </c>
      <c r="C51" s="43">
        <f>'Print table'!AA107</f>
        <v>843.43451430472385</v>
      </c>
      <c r="D51" s="43">
        <f>'Print table'!AC107</f>
        <v>14.67695121884922</v>
      </c>
      <c r="F51" s="35">
        <f>C52/C51</f>
        <v>1.0387796915226304</v>
      </c>
      <c r="G51" s="35">
        <f>SQRT((D52/C51)^2+(D51*C52/(C51^2))^2)</f>
        <v>2.4067920710207313E-2</v>
      </c>
      <c r="H51">
        <f>AVERAGE(C51:C52)</f>
        <v>859.78857944686229</v>
      </c>
      <c r="I51" s="2">
        <f>STDEV(C51:C52)</f>
        <v>23.12814072394518</v>
      </c>
      <c r="J51" s="2">
        <f>100*(I51/H51)</f>
        <v>2.6899799877342487</v>
      </c>
      <c r="K51" s="19">
        <f>AVERAGE(D51:D52)</f>
        <v>14.039861462182049</v>
      </c>
      <c r="L51" s="2">
        <f>100*(K51/H51)</f>
        <v>1.6329434698021315</v>
      </c>
    </row>
    <row r="52" spans="1:12" x14ac:dyDescent="0.6">
      <c r="B52" s="41" t="str">
        <f>'Print table'!B110</f>
        <v>b</v>
      </c>
      <c r="C52" s="43">
        <f>'Print table'!AA110</f>
        <v>876.14264458900061</v>
      </c>
      <c r="D52" s="43">
        <f>'Print table'!AC110</f>
        <v>13.402771705514878</v>
      </c>
    </row>
    <row r="53" spans="1:12" x14ac:dyDescent="0.6">
      <c r="A53" t="str">
        <f>'Print table'!A113</f>
        <v>16-PRT-055-TID</v>
      </c>
      <c r="B53" s="41" t="str">
        <f>'Print table'!B113</f>
        <v>a</v>
      </c>
      <c r="C53" s="43">
        <f>'Print table'!AA113</f>
        <v>1291.8806578782171</v>
      </c>
      <c r="D53" s="43">
        <f>'Print table'!AC113</f>
        <v>21.886809310106219</v>
      </c>
      <c r="F53" s="35">
        <f>C54/C53</f>
        <v>1.024105515579558</v>
      </c>
      <c r="G53" s="35">
        <f>SQRT((D54/C53)^2+(D53*C54/(C53^2))^2)</f>
        <v>2.2988231641699004E-2</v>
      </c>
      <c r="H53">
        <f>AVERAGE(C53:C54)</f>
        <v>1307.4513825409235</v>
      </c>
      <c r="I53" s="2">
        <f>STDEV(C53:C54)</f>
        <v>22.020329993976823</v>
      </c>
      <c r="J53" s="2">
        <f>100*(I53/H53)</f>
        <v>1.684217882823462</v>
      </c>
      <c r="K53" s="19">
        <f>AVERAGE(D53:D54)</f>
        <v>20.684668160540017</v>
      </c>
      <c r="L53" s="2">
        <f>100*(K53/H53)</f>
        <v>1.5820602155271792</v>
      </c>
    </row>
    <row r="54" spans="1:12" x14ac:dyDescent="0.6">
      <c r="B54" s="41" t="str">
        <f>'Print table'!B116</f>
        <v>b</v>
      </c>
      <c r="C54" s="43">
        <f>'Print table'!AA116</f>
        <v>1323.0221072036302</v>
      </c>
      <c r="D54" s="43">
        <f>'Print table'!AC116</f>
        <v>19.482527010973815</v>
      </c>
    </row>
    <row r="55" spans="1:12" x14ac:dyDescent="0.6">
      <c r="B55" s="41"/>
      <c r="C55" s="43"/>
      <c r="D55" s="43"/>
    </row>
    <row r="56" spans="1:12" x14ac:dyDescent="0.6">
      <c r="B56" s="41"/>
      <c r="C56" s="41"/>
      <c r="D56" s="43"/>
    </row>
    <row r="57" spans="1:12" x14ac:dyDescent="0.6">
      <c r="B57" s="41"/>
      <c r="C57" s="41"/>
      <c r="D57" s="41"/>
      <c r="J57" t="s">
        <v>199</v>
      </c>
      <c r="L57" t="s">
        <v>201</v>
      </c>
    </row>
    <row r="58" spans="1:12" x14ac:dyDescent="0.6">
      <c r="B58" s="41"/>
      <c r="C58" s="41"/>
      <c r="D58" s="41"/>
      <c r="J58" t="s">
        <v>200</v>
      </c>
      <c r="L58" t="s">
        <v>200</v>
      </c>
    </row>
    <row r="59" spans="1:12" x14ac:dyDescent="0.6">
      <c r="B59" s="41"/>
      <c r="C59" s="41"/>
      <c r="D59" s="41"/>
      <c r="E59" t="s">
        <v>179</v>
      </c>
      <c r="F59" s="35">
        <f>AVERAGE(F26:F53)</f>
        <v>1.0317405209280459</v>
      </c>
      <c r="G59" t="s">
        <v>206</v>
      </c>
      <c r="J59" s="2">
        <f>AVERAGE(J26:J53)</f>
        <v>2.2007577655244641</v>
      </c>
      <c r="L59" s="2">
        <f>AVERAGE(L26:L53)</f>
        <v>1.6480825056080357</v>
      </c>
    </row>
    <row r="60" spans="1:12" x14ac:dyDescent="0.6">
      <c r="E60" t="s">
        <v>180</v>
      </c>
      <c r="F60" s="35">
        <f>STDEV(F26:F53)</f>
        <v>1.6896413515052573E-2</v>
      </c>
      <c r="G60" t="s">
        <v>207</v>
      </c>
    </row>
    <row r="61" spans="1:12" x14ac:dyDescent="0.6">
      <c r="G61" t="s">
        <v>208</v>
      </c>
    </row>
    <row r="62" spans="1:12" x14ac:dyDescent="0.6">
      <c r="G62" t="s">
        <v>209</v>
      </c>
    </row>
    <row r="63" spans="1:12" x14ac:dyDescent="0.6">
      <c r="G63" t="s">
        <v>210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workbookViewId="0">
      <selection activeCell="D33" sqref="D33"/>
    </sheetView>
  </sheetViews>
  <sheetFormatPr defaultColWidth="11" defaultRowHeight="15.75" x14ac:dyDescent="0.6"/>
  <cols>
    <col min="1" max="1" width="15.875" customWidth="1"/>
    <col min="2" max="2" width="10.3125" customWidth="1"/>
    <col min="3" max="3" width="12.3125" customWidth="1"/>
  </cols>
  <sheetData>
    <row r="1" spans="1:12" x14ac:dyDescent="0.6">
      <c r="A1" t="s">
        <v>181</v>
      </c>
      <c r="B1" t="s">
        <v>182</v>
      </c>
      <c r="C1" t="s">
        <v>183</v>
      </c>
      <c r="D1" t="s">
        <v>184</v>
      </c>
      <c r="E1" t="s">
        <v>185</v>
      </c>
      <c r="F1" t="s">
        <v>186</v>
      </c>
      <c r="G1" t="s">
        <v>187</v>
      </c>
      <c r="H1" t="s">
        <v>188</v>
      </c>
      <c r="I1" t="s">
        <v>189</v>
      </c>
      <c r="J1" t="s">
        <v>190</v>
      </c>
      <c r="K1" t="s">
        <v>191</v>
      </c>
      <c r="L1" t="s">
        <v>192</v>
      </c>
    </row>
    <row r="2" spans="1:12" x14ac:dyDescent="0.6">
      <c r="A2" t="str">
        <f>'Print table'!A32</f>
        <v>13-NTK-032-NSH</v>
      </c>
      <c r="B2" t="str">
        <f>'Print table'!B32</f>
        <v>a</v>
      </c>
      <c r="C2">
        <f>'Print table'!C32</f>
        <v>0.153</v>
      </c>
      <c r="D2" s="34" t="s">
        <v>198</v>
      </c>
      <c r="E2" s="44">
        <f>'Print table'!AA32*1000000</f>
        <v>58991546.405228756</v>
      </c>
      <c r="F2" s="44">
        <f>'Print table'!AC32*1000000</f>
        <v>3025727.3777892347</v>
      </c>
      <c r="G2" t="s">
        <v>193</v>
      </c>
      <c r="H2" t="s">
        <v>53</v>
      </c>
      <c r="I2" s="44">
        <f>summary!$F$7*1000000</f>
        <v>318674362.23852748</v>
      </c>
      <c r="J2" s="44">
        <f>summary!$F$8*1000000</f>
        <v>10288323.044192778</v>
      </c>
      <c r="K2" t="s">
        <v>191</v>
      </c>
      <c r="L2" t="s">
        <v>194</v>
      </c>
    </row>
    <row r="3" spans="1:12" x14ac:dyDescent="0.6">
      <c r="A3" t="str">
        <f>'Print table'!A35</f>
        <v>13-NTK-033-NSH</v>
      </c>
      <c r="B3" t="str">
        <f>'Print table'!B35</f>
        <v>a</v>
      </c>
      <c r="C3">
        <f>'Print table'!C35</f>
        <v>0.1492</v>
      </c>
      <c r="D3" s="34" t="s">
        <v>198</v>
      </c>
      <c r="E3" s="44">
        <f>'Print table'!AA35*1000000</f>
        <v>195635646.7828418</v>
      </c>
      <c r="F3" s="44">
        <f>'Print table'!AC35*1000000</f>
        <v>4558342.6773569752</v>
      </c>
      <c r="G3" t="s">
        <v>193</v>
      </c>
      <c r="H3" t="s">
        <v>53</v>
      </c>
      <c r="I3" s="44">
        <f>summary!$F$7*1000000</f>
        <v>318674362.23852748</v>
      </c>
      <c r="J3" s="44">
        <f>summary!$F$8*1000000</f>
        <v>10288323.044192778</v>
      </c>
      <c r="K3" t="s">
        <v>191</v>
      </c>
      <c r="L3" t="s">
        <v>194</v>
      </c>
    </row>
    <row r="4" spans="1:12" x14ac:dyDescent="0.6">
      <c r="A4" t="str">
        <f>'Print table'!A38</f>
        <v>13-NTK-034-NSH</v>
      </c>
      <c r="B4" t="str">
        <f>'Print table'!B38</f>
        <v>a</v>
      </c>
      <c r="C4">
        <f>'Print table'!C38</f>
        <v>0.15010000000000001</v>
      </c>
      <c r="D4" s="34" t="s">
        <v>198</v>
      </c>
      <c r="E4" s="44">
        <f>'Print table'!AA38*1000000</f>
        <v>162236948.70086607</v>
      </c>
      <c r="F4" s="44">
        <f>'Print table'!AC38*1000000</f>
        <v>3782164.2527375785</v>
      </c>
      <c r="G4" t="s">
        <v>193</v>
      </c>
      <c r="H4" t="s">
        <v>53</v>
      </c>
      <c r="I4" s="44">
        <f>summary!$F$7*1000000</f>
        <v>318674362.23852748</v>
      </c>
      <c r="J4" s="44">
        <f>summary!$F$8*1000000</f>
        <v>10288323.044192778</v>
      </c>
      <c r="K4" t="s">
        <v>191</v>
      </c>
      <c r="L4" t="s">
        <v>194</v>
      </c>
    </row>
    <row r="5" spans="1:12" x14ac:dyDescent="0.6">
      <c r="A5" t="str">
        <f>'Print table'!A41</f>
        <v>13-NTK-037-WHT</v>
      </c>
      <c r="B5" t="str">
        <f>'Print table'!B41</f>
        <v>a</v>
      </c>
      <c r="C5">
        <f>'Print table'!C41</f>
        <v>0.15240000000000001</v>
      </c>
      <c r="D5" s="34" t="s">
        <v>198</v>
      </c>
      <c r="E5" s="44">
        <f>'Print table'!AA41*1000000</f>
        <v>1563643117.4540682</v>
      </c>
      <c r="F5" s="44">
        <f>'Print table'!AC41*1000000</f>
        <v>28524595.973283377</v>
      </c>
      <c r="G5" t="s">
        <v>193</v>
      </c>
      <c r="H5" t="s">
        <v>53</v>
      </c>
      <c r="I5" s="44">
        <f>summary!$F$7*1000000</f>
        <v>318674362.23852748</v>
      </c>
      <c r="J5" s="44">
        <f>summary!$F$8*1000000</f>
        <v>10288323.044192778</v>
      </c>
      <c r="K5" t="s">
        <v>191</v>
      </c>
      <c r="L5" t="s">
        <v>194</v>
      </c>
    </row>
    <row r="6" spans="1:12" x14ac:dyDescent="0.6">
      <c r="A6" t="str">
        <f>A5</f>
        <v>13-NTK-037-WHT</v>
      </c>
      <c r="B6" t="str">
        <f>'Print table'!B44</f>
        <v>b</v>
      </c>
      <c r="C6">
        <f>'Print table'!C44</f>
        <v>0.13450000000000001</v>
      </c>
      <c r="D6" s="34" t="s">
        <v>196</v>
      </c>
      <c r="E6" s="44">
        <f>'Print table'!AA44*1000000</f>
        <v>1624958940.5204461</v>
      </c>
      <c r="F6" s="44">
        <f>'Print table'!AC44*1000000</f>
        <v>23063740.971948244</v>
      </c>
      <c r="G6" t="s">
        <v>193</v>
      </c>
      <c r="H6" t="s">
        <v>53</v>
      </c>
      <c r="I6" s="44">
        <f>summary!$F$7*1000000</f>
        <v>318674362.23852748</v>
      </c>
      <c r="J6" s="44">
        <f>summary!$F$8*1000000</f>
        <v>10288323.044192778</v>
      </c>
      <c r="K6" t="s">
        <v>191</v>
      </c>
      <c r="L6" t="s">
        <v>194</v>
      </c>
    </row>
    <row r="7" spans="1:12" x14ac:dyDescent="0.6">
      <c r="A7" t="str">
        <f>'Print table'!A47</f>
        <v>13-NTK-040-WHT</v>
      </c>
      <c r="B7" t="str">
        <f>'Print table'!B47</f>
        <v>a</v>
      </c>
      <c r="C7">
        <f>'Print table'!C47</f>
        <v>0.1653</v>
      </c>
      <c r="D7" s="34" t="s">
        <v>198</v>
      </c>
      <c r="E7" s="44">
        <f>'Print table'!AA47*1000000</f>
        <v>1483355620.0846941</v>
      </c>
      <c r="F7" s="44">
        <f>'Print table'!AC47*1000000</f>
        <v>26989395.870611388</v>
      </c>
      <c r="G7" t="s">
        <v>193</v>
      </c>
      <c r="H7" t="s">
        <v>53</v>
      </c>
      <c r="I7" s="44">
        <f>summary!$F$7*1000000</f>
        <v>318674362.23852748</v>
      </c>
      <c r="J7" s="44">
        <f>summary!$F$8*1000000</f>
        <v>10288323.044192778</v>
      </c>
      <c r="K7" t="s">
        <v>191</v>
      </c>
      <c r="L7" t="s">
        <v>194</v>
      </c>
    </row>
    <row r="8" spans="1:12" x14ac:dyDescent="0.6">
      <c r="A8" t="str">
        <f>A7</f>
        <v>13-NTK-040-WHT</v>
      </c>
      <c r="B8" t="str">
        <f>'Print table'!B50</f>
        <v>b</v>
      </c>
      <c r="C8">
        <f>'Print table'!C50</f>
        <v>0.1701</v>
      </c>
      <c r="D8" s="34" t="s">
        <v>196</v>
      </c>
      <c r="E8" s="44">
        <f>'Print table'!AA50*1000000</f>
        <v>1532849249.2651381</v>
      </c>
      <c r="F8" s="44">
        <f>'Print table'!AC50*1000000</f>
        <v>26731327.903561417</v>
      </c>
      <c r="G8" t="s">
        <v>193</v>
      </c>
      <c r="H8" t="s">
        <v>53</v>
      </c>
      <c r="I8" s="44">
        <f>summary!$F$7*1000000</f>
        <v>318674362.23852748</v>
      </c>
      <c r="J8" s="44">
        <f>summary!$F$8*1000000</f>
        <v>10288323.044192778</v>
      </c>
      <c r="K8" t="s">
        <v>191</v>
      </c>
      <c r="L8" t="s">
        <v>194</v>
      </c>
    </row>
    <row r="9" spans="1:12" x14ac:dyDescent="0.6">
      <c r="A9" t="str">
        <f>'Print table'!A53</f>
        <v>13-NTK-046-WHT</v>
      </c>
      <c r="B9" t="str">
        <f>'Print table'!B53</f>
        <v>a</v>
      </c>
      <c r="C9">
        <f>'Print table'!C53</f>
        <v>0.15720000000000001</v>
      </c>
      <c r="D9" s="34" t="s">
        <v>198</v>
      </c>
      <c r="E9" s="44">
        <f>'Print table'!AA53*1000000</f>
        <v>459262424.93638676</v>
      </c>
      <c r="F9" s="44">
        <f>'Print table'!AC53*1000000</f>
        <v>7878728.3822879335</v>
      </c>
      <c r="G9" t="s">
        <v>193</v>
      </c>
      <c r="H9" t="s">
        <v>53</v>
      </c>
      <c r="I9" s="44">
        <f>summary!$F$7*1000000</f>
        <v>318674362.23852748</v>
      </c>
      <c r="J9" s="44">
        <f>summary!$F$8*1000000</f>
        <v>10288323.044192778</v>
      </c>
      <c r="K9" t="s">
        <v>191</v>
      </c>
      <c r="L9" t="s">
        <v>194</v>
      </c>
    </row>
    <row r="10" spans="1:12" x14ac:dyDescent="0.6">
      <c r="A10" t="str">
        <f>A9</f>
        <v>13-NTK-046-WHT</v>
      </c>
      <c r="B10" t="str">
        <f>'Print table'!B56</f>
        <v>b</v>
      </c>
      <c r="C10">
        <f>'Print table'!C56</f>
        <v>0.1578</v>
      </c>
      <c r="D10" s="34" t="s">
        <v>195</v>
      </c>
      <c r="E10" s="44">
        <f>'Print table'!AA56*1000000</f>
        <v>468421171.73637521</v>
      </c>
      <c r="F10" s="44">
        <f>'Print table'!AC56*1000000</f>
        <v>7346632.481157436</v>
      </c>
      <c r="G10" t="s">
        <v>193</v>
      </c>
      <c r="H10" t="s">
        <v>53</v>
      </c>
      <c r="I10" s="44">
        <f>summary!$F$7*1000000</f>
        <v>318674362.23852748</v>
      </c>
      <c r="J10" s="44">
        <f>summary!$F$8*1000000</f>
        <v>10288323.044192778</v>
      </c>
      <c r="K10" t="s">
        <v>191</v>
      </c>
      <c r="L10" t="s">
        <v>194</v>
      </c>
    </row>
    <row r="11" spans="1:12" x14ac:dyDescent="0.6">
      <c r="A11" t="str">
        <f>'Print table'!A59</f>
        <v>16-PRT-003-TCR</v>
      </c>
      <c r="B11" t="str">
        <f>'Print table'!B59</f>
        <v>a</v>
      </c>
      <c r="C11">
        <f>'Print table'!C59</f>
        <v>0.14929999999999999</v>
      </c>
      <c r="D11" s="34" t="s">
        <v>196</v>
      </c>
      <c r="E11" s="44">
        <f>'Print table'!AA59*1000000</f>
        <v>182477929.00200942</v>
      </c>
      <c r="F11" s="44">
        <f>'Print table'!AC59*1000000</f>
        <v>3448363.3396588448</v>
      </c>
      <c r="G11" t="s">
        <v>193</v>
      </c>
      <c r="H11" t="s">
        <v>53</v>
      </c>
      <c r="I11" s="44">
        <f>summary!$F$7*1000000</f>
        <v>318674362.23852748</v>
      </c>
      <c r="J11" s="44">
        <f>summary!$F$8*1000000</f>
        <v>10288323.044192778</v>
      </c>
      <c r="K11" t="s">
        <v>191</v>
      </c>
      <c r="L11" t="s">
        <v>194</v>
      </c>
    </row>
    <row r="12" spans="1:12" x14ac:dyDescent="0.6">
      <c r="A12" t="str">
        <f>'Print table'!A62</f>
        <v>16-PRT-006-TCR</v>
      </c>
      <c r="B12" t="str">
        <f>'Print table'!B62</f>
        <v>a</v>
      </c>
      <c r="C12">
        <f>'Print table'!C62</f>
        <v>0.1646</v>
      </c>
      <c r="D12" s="34" t="s">
        <v>196</v>
      </c>
      <c r="E12" s="44">
        <f>'Print table'!AA62*1000000</f>
        <v>139464328.06804374</v>
      </c>
      <c r="F12" s="44">
        <f>'Print table'!AC62*1000000</f>
        <v>2585919.7297511823</v>
      </c>
      <c r="G12" t="s">
        <v>193</v>
      </c>
      <c r="H12" t="s">
        <v>53</v>
      </c>
      <c r="I12" s="44">
        <f>summary!$F$7*1000000</f>
        <v>318674362.23852748</v>
      </c>
      <c r="J12" s="44">
        <f>summary!$F$8*1000000</f>
        <v>10288323.044192778</v>
      </c>
      <c r="K12" t="s">
        <v>191</v>
      </c>
      <c r="L12" t="s">
        <v>194</v>
      </c>
    </row>
    <row r="13" spans="1:12" x14ac:dyDescent="0.6">
      <c r="A13" t="str">
        <f>'Print table'!A65</f>
        <v>16-PRT-009-TCR</v>
      </c>
      <c r="B13" t="str">
        <f>'Print table'!B65</f>
        <v>a</v>
      </c>
      <c r="C13">
        <f>'Print table'!C65</f>
        <v>0.15859999999999999</v>
      </c>
      <c r="D13" s="34" t="s">
        <v>196</v>
      </c>
      <c r="E13" s="44">
        <f>'Print table'!AA65*1000000</f>
        <v>154787873.26607817</v>
      </c>
      <c r="F13" s="44">
        <f>'Print table'!AC65*1000000</f>
        <v>3141360.4596504583</v>
      </c>
      <c r="G13" t="s">
        <v>193</v>
      </c>
      <c r="H13" t="s">
        <v>53</v>
      </c>
      <c r="I13" s="44">
        <f>summary!$F$7*1000000</f>
        <v>318674362.23852748</v>
      </c>
      <c r="J13" s="44">
        <f>summary!$F$8*1000000</f>
        <v>10288323.044192778</v>
      </c>
      <c r="K13" t="s">
        <v>191</v>
      </c>
      <c r="L13" t="s">
        <v>194</v>
      </c>
    </row>
    <row r="14" spans="1:12" x14ac:dyDescent="0.6">
      <c r="A14" t="str">
        <f>'Print table'!A68</f>
        <v>16-PRT-017-TID</v>
      </c>
      <c r="B14" t="str">
        <f>'Print table'!B68</f>
        <v>a</v>
      </c>
      <c r="C14">
        <f>'Print table'!C68</f>
        <v>0.156</v>
      </c>
      <c r="D14" s="34" t="s">
        <v>197</v>
      </c>
      <c r="E14" s="44">
        <f>'Print table'!AA68*1000000</f>
        <v>110578457.6923077</v>
      </c>
      <c r="F14" s="44">
        <f>'Print table'!AC68*1000000</f>
        <v>2713262.0348766581</v>
      </c>
      <c r="G14" t="s">
        <v>193</v>
      </c>
      <c r="H14" t="s">
        <v>53</v>
      </c>
      <c r="I14" s="44">
        <f>summary!$F$7*1000000</f>
        <v>318674362.23852748</v>
      </c>
      <c r="J14" s="44">
        <f>summary!$F$8*1000000</f>
        <v>10288323.044192778</v>
      </c>
      <c r="K14" t="s">
        <v>191</v>
      </c>
      <c r="L14" t="s">
        <v>194</v>
      </c>
    </row>
    <row r="15" spans="1:12" x14ac:dyDescent="0.6">
      <c r="A15" t="str">
        <f>'Print table'!A71</f>
        <v>16-PRT-023-TID</v>
      </c>
      <c r="B15" t="str">
        <f>'Print table'!B71</f>
        <v>a</v>
      </c>
      <c r="C15">
        <f>'Print table'!C71</f>
        <v>0.17949999999999999</v>
      </c>
      <c r="D15" s="34" t="s">
        <v>196</v>
      </c>
      <c r="E15" s="44">
        <f>'Print table'!AA71*1000000</f>
        <v>118893035.09749302</v>
      </c>
      <c r="F15" s="44">
        <f>'Print table'!AC71*1000000</f>
        <v>2696117.8779275478</v>
      </c>
      <c r="G15" t="s">
        <v>193</v>
      </c>
      <c r="H15" t="s">
        <v>53</v>
      </c>
      <c r="I15" s="44">
        <f>summary!$F$7*1000000</f>
        <v>318674362.23852748</v>
      </c>
      <c r="J15" s="44">
        <f>summary!$F$8*1000000</f>
        <v>10288323.044192778</v>
      </c>
      <c r="K15" t="s">
        <v>191</v>
      </c>
      <c r="L15" t="s">
        <v>194</v>
      </c>
    </row>
    <row r="16" spans="1:12" x14ac:dyDescent="0.6">
      <c r="A16" t="str">
        <f>'Print table'!A74</f>
        <v>16-PRT-038-TCR</v>
      </c>
      <c r="B16" t="str">
        <f>'Print table'!B74</f>
        <v>a</v>
      </c>
      <c r="C16">
        <f>'Print table'!C74</f>
        <v>0.1691</v>
      </c>
      <c r="D16" s="34" t="s">
        <v>196</v>
      </c>
      <c r="E16" s="44">
        <f>'Print table'!AA74*1000000</f>
        <v>61123205.20402129</v>
      </c>
      <c r="F16" s="44">
        <f>'Print table'!AC74*1000000</f>
        <v>1668220.1057700294</v>
      </c>
      <c r="G16" t="s">
        <v>193</v>
      </c>
      <c r="H16" t="s">
        <v>53</v>
      </c>
      <c r="I16" s="44">
        <f>summary!$F$7*1000000</f>
        <v>318674362.23852748</v>
      </c>
      <c r="J16" s="44">
        <f>summary!$F$8*1000000</f>
        <v>10288323.044192778</v>
      </c>
      <c r="K16" t="s">
        <v>191</v>
      </c>
      <c r="L16" t="s">
        <v>194</v>
      </c>
    </row>
    <row r="17" spans="1:12" x14ac:dyDescent="0.6">
      <c r="A17" t="str">
        <f>'Print table'!A77</f>
        <v>16-PRT-043-TCT</v>
      </c>
      <c r="B17" t="str">
        <f>'Print table'!B77</f>
        <v>a</v>
      </c>
      <c r="C17">
        <f>'Print table'!C77</f>
        <v>0.16839999999999999</v>
      </c>
      <c r="D17" s="34" t="s">
        <v>196</v>
      </c>
      <c r="E17" s="44">
        <f>'Print table'!AA77*1000000</f>
        <v>268156144.29928747</v>
      </c>
      <c r="F17" s="44">
        <f>'Print table'!AC77*1000000</f>
        <v>4721301.9669664968</v>
      </c>
      <c r="G17" t="s">
        <v>193</v>
      </c>
      <c r="H17" t="s">
        <v>53</v>
      </c>
      <c r="I17" s="44">
        <f>summary!$F$7*1000000</f>
        <v>318674362.23852748</v>
      </c>
      <c r="J17" s="44">
        <f>summary!$F$8*1000000</f>
        <v>10288323.044192778</v>
      </c>
      <c r="K17" t="s">
        <v>191</v>
      </c>
      <c r="L17" t="s">
        <v>194</v>
      </c>
    </row>
    <row r="18" spans="1:12" x14ac:dyDescent="0.6">
      <c r="A18" t="str">
        <f>'Print table'!A80</f>
        <v>16-PRT-044-TCT</v>
      </c>
      <c r="B18" t="str">
        <f>'Print table'!B80</f>
        <v>a</v>
      </c>
      <c r="C18">
        <f>'Print table'!C80</f>
        <v>0.15040000000000001</v>
      </c>
      <c r="D18" s="34" t="s">
        <v>196</v>
      </c>
      <c r="E18" s="44">
        <f>'Print table'!AA80*1000000</f>
        <v>233055306.51595747</v>
      </c>
      <c r="F18" s="44">
        <f>'Print table'!AC80*1000000</f>
        <v>4447103.4992653774</v>
      </c>
      <c r="G18" t="s">
        <v>193</v>
      </c>
      <c r="H18" t="s">
        <v>53</v>
      </c>
      <c r="I18" s="44">
        <f>summary!$F$7*1000000</f>
        <v>318674362.23852748</v>
      </c>
      <c r="J18" s="44">
        <f>summary!$F$8*1000000</f>
        <v>10288323.044192778</v>
      </c>
      <c r="K18" t="s">
        <v>191</v>
      </c>
      <c r="L18" t="s">
        <v>194</v>
      </c>
    </row>
    <row r="19" spans="1:12" x14ac:dyDescent="0.6">
      <c r="A19" t="str">
        <f>'Print table'!A83</f>
        <v>16-PRT-050-GDW</v>
      </c>
      <c r="B19" t="str">
        <f>'Print table'!B83</f>
        <v>a</v>
      </c>
      <c r="C19">
        <f>'Print table'!C83</f>
        <v>0.15759999999999999</v>
      </c>
      <c r="D19" s="34" t="s">
        <v>198</v>
      </c>
      <c r="E19" s="44">
        <f>'Print table'!AA83*1000000</f>
        <v>693631722.71573603</v>
      </c>
      <c r="F19" s="44">
        <f>'Print table'!AC83*1000000</f>
        <v>11462567.67465801</v>
      </c>
      <c r="G19" t="s">
        <v>193</v>
      </c>
      <c r="H19" t="s">
        <v>53</v>
      </c>
      <c r="I19" s="44">
        <f>summary!$F$7*1000000</f>
        <v>318674362.23852748</v>
      </c>
      <c r="J19" s="44">
        <f>summary!$F$8*1000000</f>
        <v>10288323.044192778</v>
      </c>
      <c r="K19" t="s">
        <v>191</v>
      </c>
      <c r="L19" t="s">
        <v>194</v>
      </c>
    </row>
    <row r="20" spans="1:12" x14ac:dyDescent="0.6">
      <c r="A20" t="str">
        <f>A19</f>
        <v>16-PRT-050-GDW</v>
      </c>
      <c r="B20" t="str">
        <f>'Print table'!B86</f>
        <v>b</v>
      </c>
      <c r="C20">
        <f>'Print table'!C86</f>
        <v>0.16189999999999999</v>
      </c>
      <c r="D20" s="34" t="s">
        <v>195</v>
      </c>
      <c r="E20" s="44">
        <f>'Print table'!AA86*1000000</f>
        <v>694999439.77764058</v>
      </c>
      <c r="F20" s="44">
        <f>'Print table'!AC86*1000000</f>
        <v>9928274.2632745001</v>
      </c>
      <c r="G20" t="s">
        <v>193</v>
      </c>
      <c r="H20" t="s">
        <v>53</v>
      </c>
      <c r="I20" s="44">
        <f>summary!$F$7*1000000</f>
        <v>318674362.23852748</v>
      </c>
      <c r="J20" s="44">
        <f>summary!$F$8*1000000</f>
        <v>10288323.044192778</v>
      </c>
      <c r="K20" t="s">
        <v>191</v>
      </c>
      <c r="L20" t="s">
        <v>194</v>
      </c>
    </row>
    <row r="21" spans="1:12" x14ac:dyDescent="0.6">
      <c r="A21" t="str">
        <f>'Print table'!A89</f>
        <v>16-PRT-051-GDW</v>
      </c>
      <c r="B21" t="str">
        <f>'Print table'!B89</f>
        <v>a</v>
      </c>
      <c r="C21">
        <f>'Print table'!C89</f>
        <v>0.15989999999999999</v>
      </c>
      <c r="D21" s="34" t="s">
        <v>198</v>
      </c>
      <c r="E21" s="44">
        <f>'Print table'!AA89*1000000</f>
        <v>508695150.09380871</v>
      </c>
      <c r="F21" s="44">
        <f>'Print table'!AC89*1000000</f>
        <v>8992107.5948977023</v>
      </c>
      <c r="G21" t="s">
        <v>193</v>
      </c>
      <c r="H21" t="s">
        <v>53</v>
      </c>
      <c r="I21" s="44">
        <f>summary!$F$7*1000000</f>
        <v>318674362.23852748</v>
      </c>
      <c r="J21" s="44">
        <f>summary!$F$8*1000000</f>
        <v>10288323.044192778</v>
      </c>
      <c r="K21" t="s">
        <v>191</v>
      </c>
      <c r="L21" t="s">
        <v>194</v>
      </c>
    </row>
    <row r="22" spans="1:12" x14ac:dyDescent="0.6">
      <c r="A22" t="str">
        <f>A21</f>
        <v>16-PRT-051-GDW</v>
      </c>
      <c r="B22" t="str">
        <f>'Print table'!B92</f>
        <v>b</v>
      </c>
      <c r="C22">
        <f>'Print table'!C92</f>
        <v>0.1615</v>
      </c>
      <c r="D22" s="34" t="s">
        <v>195</v>
      </c>
      <c r="E22" s="44">
        <f>'Print table'!AA92*1000000</f>
        <v>536213539.31888539</v>
      </c>
      <c r="F22" s="44">
        <f>'Print table'!AC92*1000000</f>
        <v>8134370.49076181</v>
      </c>
      <c r="G22" t="s">
        <v>193</v>
      </c>
      <c r="H22" t="s">
        <v>53</v>
      </c>
      <c r="I22" s="44">
        <f>summary!$F$7*1000000</f>
        <v>318674362.23852748</v>
      </c>
      <c r="J22" s="44">
        <f>summary!$F$8*1000000</f>
        <v>10288323.044192778</v>
      </c>
      <c r="K22" t="s">
        <v>191</v>
      </c>
      <c r="L22" t="s">
        <v>194</v>
      </c>
    </row>
    <row r="23" spans="1:12" x14ac:dyDescent="0.6">
      <c r="A23" t="str">
        <f>'Print table'!A95</f>
        <v>16-PRT-052-GDW</v>
      </c>
      <c r="B23" t="str">
        <f>'Print table'!B95</f>
        <v>a</v>
      </c>
      <c r="C23">
        <f>'Print table'!C95</f>
        <v>0.17249999999999999</v>
      </c>
      <c r="D23" s="34" t="s">
        <v>198</v>
      </c>
      <c r="E23" s="44">
        <f>'Print table'!AA95*1000000</f>
        <v>462941884.05797118</v>
      </c>
      <c r="F23" s="44">
        <f>'Print table'!AC95*1000000</f>
        <v>8526170.5607787501</v>
      </c>
      <c r="G23" t="s">
        <v>193</v>
      </c>
      <c r="H23" t="s">
        <v>53</v>
      </c>
      <c r="I23" s="44">
        <f>summary!$F$7*1000000</f>
        <v>318674362.23852748</v>
      </c>
      <c r="J23" s="44">
        <f>summary!$F$8*1000000</f>
        <v>10288323.044192778</v>
      </c>
      <c r="K23" t="s">
        <v>191</v>
      </c>
      <c r="L23" t="s">
        <v>194</v>
      </c>
    </row>
    <row r="24" spans="1:12" x14ac:dyDescent="0.6">
      <c r="A24" t="str">
        <f>A23</f>
        <v>16-PRT-052-GDW</v>
      </c>
      <c r="B24" t="str">
        <f>'Print table'!B98</f>
        <v>b</v>
      </c>
      <c r="C24">
        <f>'Print table'!C98</f>
        <v>0.1694</v>
      </c>
      <c r="D24" s="34" t="s">
        <v>195</v>
      </c>
      <c r="E24" s="44">
        <f>'Print table'!AA98*1000000</f>
        <v>472542385.47815824</v>
      </c>
      <c r="F24" s="44">
        <f>'Print table'!AC98*1000000</f>
        <v>7477075.6683354024</v>
      </c>
      <c r="G24" t="s">
        <v>193</v>
      </c>
      <c r="H24" t="s">
        <v>53</v>
      </c>
      <c r="I24" s="44">
        <f>summary!$F$7*1000000</f>
        <v>318674362.23852748</v>
      </c>
      <c r="J24" s="44">
        <f>summary!$F$8*1000000</f>
        <v>10288323.044192778</v>
      </c>
      <c r="K24" t="s">
        <v>191</v>
      </c>
      <c r="L24" t="s">
        <v>194</v>
      </c>
    </row>
    <row r="25" spans="1:12" x14ac:dyDescent="0.6">
      <c r="A25" t="str">
        <f>'Print table'!A101</f>
        <v>16-PRT-053-TID</v>
      </c>
      <c r="B25" t="str">
        <f>'Print table'!B101</f>
        <v>a</v>
      </c>
      <c r="C25">
        <f>'Print table'!C101</f>
        <v>0.1575</v>
      </c>
      <c r="D25" s="34" t="s">
        <v>198</v>
      </c>
      <c r="E25" s="44">
        <f>'Print table'!AA101*1000000</f>
        <v>852510071.11111093</v>
      </c>
      <c r="F25" s="44">
        <f>'Print table'!AC101*1000000</f>
        <v>16319941.511591783</v>
      </c>
      <c r="G25" t="s">
        <v>193</v>
      </c>
      <c r="H25" t="s">
        <v>53</v>
      </c>
      <c r="I25" s="44">
        <f>summary!$F$7*1000000</f>
        <v>318674362.23852748</v>
      </c>
      <c r="J25" s="44">
        <f>summary!$F$8*1000000</f>
        <v>10288323.044192778</v>
      </c>
      <c r="K25" t="s">
        <v>191</v>
      </c>
      <c r="L25" t="s">
        <v>194</v>
      </c>
    </row>
    <row r="26" spans="1:12" x14ac:dyDescent="0.6">
      <c r="A26" t="str">
        <f>A25</f>
        <v>16-PRT-053-TID</v>
      </c>
      <c r="B26" t="str">
        <f>'Print table'!B104</f>
        <v>b</v>
      </c>
      <c r="C26">
        <f>'Print table'!C104</f>
        <v>0.1575</v>
      </c>
      <c r="D26" s="34" t="s">
        <v>195</v>
      </c>
      <c r="E26" s="44">
        <f>'Print table'!AA104*1000000</f>
        <v>898078335.23809528</v>
      </c>
      <c r="F26" s="44">
        <f>'Print table'!AC104*1000000</f>
        <v>13219291.361436276</v>
      </c>
      <c r="G26" t="s">
        <v>193</v>
      </c>
      <c r="H26" t="s">
        <v>53</v>
      </c>
      <c r="I26" s="44">
        <f>summary!$F$7*1000000</f>
        <v>318674362.23852748</v>
      </c>
      <c r="J26" s="44">
        <f>summary!$F$8*1000000</f>
        <v>10288323.044192778</v>
      </c>
      <c r="K26" t="s">
        <v>191</v>
      </c>
      <c r="L26" t="s">
        <v>194</v>
      </c>
    </row>
    <row r="27" spans="1:12" x14ac:dyDescent="0.6">
      <c r="A27" t="str">
        <f>'Print table'!A107</f>
        <v>16-PRT-054-TID</v>
      </c>
      <c r="B27" t="str">
        <f>'Print table'!B107</f>
        <v>a</v>
      </c>
      <c r="C27">
        <f>'Print table'!C107</f>
        <v>0.15029999999999999</v>
      </c>
      <c r="D27" s="34" t="s">
        <v>198</v>
      </c>
      <c r="E27" s="44">
        <f>'Print table'!AA107*1000000</f>
        <v>843434514.30472386</v>
      </c>
      <c r="F27" s="44">
        <f>'Print table'!AC107*1000000</f>
        <v>14676951.218849221</v>
      </c>
      <c r="G27" t="s">
        <v>193</v>
      </c>
      <c r="H27" t="s">
        <v>53</v>
      </c>
      <c r="I27" s="44">
        <f>summary!$F$7*1000000</f>
        <v>318674362.23852748</v>
      </c>
      <c r="J27" s="44">
        <f>summary!$F$8*1000000</f>
        <v>10288323.044192778</v>
      </c>
      <c r="K27" t="s">
        <v>191</v>
      </c>
      <c r="L27" t="s">
        <v>194</v>
      </c>
    </row>
    <row r="28" spans="1:12" x14ac:dyDescent="0.6">
      <c r="A28" t="str">
        <f>A27</f>
        <v>16-PRT-054-TID</v>
      </c>
      <c r="B28" t="str">
        <f>'Print table'!B110</f>
        <v>b</v>
      </c>
      <c r="C28">
        <f>'Print table'!C110</f>
        <v>0.1691</v>
      </c>
      <c r="D28" s="34" t="s">
        <v>196</v>
      </c>
      <c r="E28" s="44">
        <f>'Print table'!AA110*1000000</f>
        <v>876142644.58900058</v>
      </c>
      <c r="F28" s="44">
        <f>'Print table'!AC110*1000000</f>
        <v>13402771.705514878</v>
      </c>
      <c r="G28" t="s">
        <v>193</v>
      </c>
      <c r="H28" t="s">
        <v>53</v>
      </c>
      <c r="I28" s="44">
        <f>summary!$F$7*1000000</f>
        <v>318674362.23852748</v>
      </c>
      <c r="J28" s="44">
        <f>summary!$F$8*1000000</f>
        <v>10288323.044192778</v>
      </c>
      <c r="K28" t="s">
        <v>191</v>
      </c>
      <c r="L28" t="s">
        <v>194</v>
      </c>
    </row>
    <row r="29" spans="1:12" x14ac:dyDescent="0.6">
      <c r="A29" t="str">
        <f>'Print table'!A113</f>
        <v>16-PRT-055-TID</v>
      </c>
      <c r="B29" t="str">
        <f>'Print table'!B113</f>
        <v>a</v>
      </c>
      <c r="C29">
        <f>'Print table'!C113</f>
        <v>0.1593</v>
      </c>
      <c r="D29" s="34" t="s">
        <v>198</v>
      </c>
      <c r="E29" s="44">
        <f>'Print table'!AA113*1000000</f>
        <v>1291880657.8782172</v>
      </c>
      <c r="F29" s="44">
        <f>'Print table'!AC113*1000000</f>
        <v>21886809.310106218</v>
      </c>
      <c r="G29" t="s">
        <v>193</v>
      </c>
      <c r="H29" t="s">
        <v>53</v>
      </c>
      <c r="I29" s="44">
        <f>summary!$F$7*1000000</f>
        <v>318674362.23852748</v>
      </c>
      <c r="J29" s="44">
        <f>summary!$F$8*1000000</f>
        <v>10288323.044192778</v>
      </c>
      <c r="K29" t="s">
        <v>191</v>
      </c>
      <c r="L29" t="s">
        <v>194</v>
      </c>
    </row>
    <row r="30" spans="1:12" ht="18" customHeight="1" x14ac:dyDescent="0.6">
      <c r="A30" t="str">
        <f>A29</f>
        <v>16-PRT-055-TID</v>
      </c>
      <c r="B30" t="str">
        <f>'Print table'!B116</f>
        <v>b</v>
      </c>
      <c r="C30">
        <f>'Print table'!C116</f>
        <v>0.17630000000000001</v>
      </c>
      <c r="D30" s="34" t="s">
        <v>195</v>
      </c>
      <c r="E30" s="44">
        <f>'Print table'!AA116*1000000</f>
        <v>1323022107.2036302</v>
      </c>
      <c r="F30" s="44">
        <f>'Print table'!AC116*1000000</f>
        <v>19482527.010973815</v>
      </c>
      <c r="G30" t="s">
        <v>193</v>
      </c>
      <c r="H30" t="s">
        <v>53</v>
      </c>
      <c r="I30" s="44">
        <f>summary!$F$7*1000000</f>
        <v>318674362.23852748</v>
      </c>
      <c r="J30" s="44">
        <f>summary!$F$8*1000000</f>
        <v>10288323.044192778</v>
      </c>
      <c r="K30" t="s">
        <v>191</v>
      </c>
      <c r="L30" t="s">
        <v>194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E43" sqref="E43"/>
    </sheetView>
  </sheetViews>
  <sheetFormatPr defaultColWidth="11" defaultRowHeight="15.75" x14ac:dyDescent="0.6"/>
  <cols>
    <col min="1" max="2" width="15.5625" customWidth="1"/>
  </cols>
  <sheetData>
    <row r="1" spans="1:6" x14ac:dyDescent="0.6">
      <c r="A1" t="s">
        <v>181</v>
      </c>
      <c r="B1" t="s">
        <v>182</v>
      </c>
      <c r="C1" t="s">
        <v>185</v>
      </c>
      <c r="D1" t="s">
        <v>186</v>
      </c>
      <c r="E1" t="s">
        <v>189</v>
      </c>
      <c r="F1" t="s">
        <v>190</v>
      </c>
    </row>
    <row r="2" spans="1:6" x14ac:dyDescent="0.6">
      <c r="A2" t="str">
        <f>db!A2</f>
        <v>13-NTK-032-NSH</v>
      </c>
      <c r="B2" t="str">
        <f>db!B2</f>
        <v>a</v>
      </c>
      <c r="C2" s="44">
        <f>db!E2</f>
        <v>58991546.405228756</v>
      </c>
      <c r="D2" s="44">
        <f>db!F2</f>
        <v>3025727.3777892347</v>
      </c>
      <c r="E2" s="44">
        <f>db!I2</f>
        <v>318674362.23852748</v>
      </c>
      <c r="F2" s="44">
        <f>db!J2</f>
        <v>10288323.044192778</v>
      </c>
    </row>
    <row r="3" spans="1:6" x14ac:dyDescent="0.6">
      <c r="A3" t="str">
        <f>db!A3</f>
        <v>13-NTK-033-NSH</v>
      </c>
      <c r="B3" t="str">
        <f>db!B3</f>
        <v>a</v>
      </c>
      <c r="C3" s="44">
        <f>db!E3</f>
        <v>195635646.7828418</v>
      </c>
      <c r="D3" s="44">
        <f>db!F3</f>
        <v>4558342.6773569752</v>
      </c>
      <c r="E3" s="44">
        <f>db!I3</f>
        <v>318674362.23852748</v>
      </c>
      <c r="F3" s="44">
        <f>db!J3</f>
        <v>10288323.044192778</v>
      </c>
    </row>
    <row r="4" spans="1:6" x14ac:dyDescent="0.6">
      <c r="A4" t="str">
        <f>db!A4</f>
        <v>13-NTK-034-NSH</v>
      </c>
      <c r="B4" t="str">
        <f>db!B4</f>
        <v>a</v>
      </c>
      <c r="C4" s="44">
        <f>db!E4</f>
        <v>162236948.70086607</v>
      </c>
      <c r="D4" s="44">
        <f>db!F4</f>
        <v>3782164.2527375785</v>
      </c>
      <c r="E4" s="44">
        <f>db!I4</f>
        <v>318674362.23852748</v>
      </c>
      <c r="F4" s="44">
        <f>db!J4</f>
        <v>10288323.044192778</v>
      </c>
    </row>
    <row r="5" spans="1:6" x14ac:dyDescent="0.6">
      <c r="A5" t="str">
        <f>db!A5</f>
        <v>13-NTK-037-WHT</v>
      </c>
      <c r="B5" t="str">
        <f>db!B5</f>
        <v>a</v>
      </c>
      <c r="C5" s="44">
        <f>db!E5</f>
        <v>1563643117.4540682</v>
      </c>
      <c r="D5" s="44">
        <f>db!F5</f>
        <v>28524595.973283377</v>
      </c>
      <c r="E5" s="44">
        <f>db!I5</f>
        <v>318674362.23852748</v>
      </c>
      <c r="F5" s="44">
        <f>db!J5</f>
        <v>10288323.044192778</v>
      </c>
    </row>
    <row r="6" spans="1:6" x14ac:dyDescent="0.6">
      <c r="A6" t="str">
        <f>db!A6</f>
        <v>13-NTK-037-WHT</v>
      </c>
      <c r="B6" t="str">
        <f>db!B6</f>
        <v>b</v>
      </c>
      <c r="C6" s="44">
        <f>db!E6</f>
        <v>1624958940.5204461</v>
      </c>
      <c r="D6" s="44">
        <f>db!F6</f>
        <v>23063740.971948244</v>
      </c>
      <c r="E6" s="44">
        <f>db!I6</f>
        <v>318674362.23852748</v>
      </c>
      <c r="F6" s="44">
        <f>db!J6</f>
        <v>10288323.044192778</v>
      </c>
    </row>
    <row r="7" spans="1:6" x14ac:dyDescent="0.6">
      <c r="A7" t="str">
        <f>db!A7</f>
        <v>13-NTK-040-WHT</v>
      </c>
      <c r="B7" t="str">
        <f>db!B7</f>
        <v>a</v>
      </c>
      <c r="C7" s="44">
        <f>db!E7</f>
        <v>1483355620.0846941</v>
      </c>
      <c r="D7" s="44">
        <f>db!F7</f>
        <v>26989395.870611388</v>
      </c>
      <c r="E7" s="44">
        <f>db!I7</f>
        <v>318674362.23852748</v>
      </c>
      <c r="F7" s="44">
        <f>db!J7</f>
        <v>10288323.044192778</v>
      </c>
    </row>
    <row r="8" spans="1:6" x14ac:dyDescent="0.6">
      <c r="A8" t="str">
        <f>db!A8</f>
        <v>13-NTK-040-WHT</v>
      </c>
      <c r="B8" t="str">
        <f>db!B8</f>
        <v>b</v>
      </c>
      <c r="C8" s="44">
        <f>db!E8</f>
        <v>1532849249.2651381</v>
      </c>
      <c r="D8" s="44">
        <f>db!F8</f>
        <v>26731327.903561417</v>
      </c>
      <c r="E8" s="44">
        <f>db!I8</f>
        <v>318674362.23852748</v>
      </c>
      <c r="F8" s="44">
        <f>db!J8</f>
        <v>10288323.044192778</v>
      </c>
    </row>
    <row r="9" spans="1:6" x14ac:dyDescent="0.6">
      <c r="A9" t="str">
        <f>db!A9</f>
        <v>13-NTK-046-WHT</v>
      </c>
      <c r="B9" t="str">
        <f>db!B9</f>
        <v>a</v>
      </c>
      <c r="C9" s="44">
        <f>db!E9</f>
        <v>459262424.93638676</v>
      </c>
      <c r="D9" s="44">
        <f>db!F9</f>
        <v>7878728.3822879335</v>
      </c>
      <c r="E9" s="44">
        <f>db!I9</f>
        <v>318674362.23852748</v>
      </c>
      <c r="F9" s="44">
        <f>db!J9</f>
        <v>10288323.044192778</v>
      </c>
    </row>
    <row r="10" spans="1:6" x14ac:dyDescent="0.6">
      <c r="A10" t="str">
        <f>db!A10</f>
        <v>13-NTK-046-WHT</v>
      </c>
      <c r="B10" t="str">
        <f>db!B10</f>
        <v>b</v>
      </c>
      <c r="C10" s="44">
        <f>db!E10</f>
        <v>468421171.73637521</v>
      </c>
      <c r="D10" s="44">
        <f>db!F10</f>
        <v>7346632.481157436</v>
      </c>
      <c r="E10" s="44">
        <f>db!I10</f>
        <v>318674362.23852748</v>
      </c>
      <c r="F10" s="44">
        <f>db!J10</f>
        <v>10288323.044192778</v>
      </c>
    </row>
    <row r="11" spans="1:6" x14ac:dyDescent="0.6">
      <c r="A11" t="str">
        <f>db!A11</f>
        <v>16-PRT-003-TCR</v>
      </c>
      <c r="B11" t="str">
        <f>db!B11</f>
        <v>a</v>
      </c>
      <c r="C11" s="44">
        <f>db!E11</f>
        <v>182477929.00200942</v>
      </c>
      <c r="D11" s="44">
        <f>db!F11</f>
        <v>3448363.3396588448</v>
      </c>
      <c r="E11" s="44">
        <f>db!I11</f>
        <v>318674362.23852748</v>
      </c>
      <c r="F11" s="44">
        <f>db!J11</f>
        <v>10288323.044192778</v>
      </c>
    </row>
    <row r="12" spans="1:6" x14ac:dyDescent="0.6">
      <c r="A12" t="str">
        <f>db!A12</f>
        <v>16-PRT-006-TCR</v>
      </c>
      <c r="B12" t="str">
        <f>db!B12</f>
        <v>a</v>
      </c>
      <c r="C12" s="44">
        <f>db!E12</f>
        <v>139464328.06804374</v>
      </c>
      <c r="D12" s="44">
        <f>db!F12</f>
        <v>2585919.7297511823</v>
      </c>
      <c r="E12" s="44">
        <f>db!I12</f>
        <v>318674362.23852748</v>
      </c>
      <c r="F12" s="44">
        <f>db!J12</f>
        <v>10288323.044192778</v>
      </c>
    </row>
    <row r="13" spans="1:6" x14ac:dyDescent="0.6">
      <c r="A13" t="str">
        <f>db!A13</f>
        <v>16-PRT-009-TCR</v>
      </c>
      <c r="B13" t="str">
        <f>db!B13</f>
        <v>a</v>
      </c>
      <c r="C13" s="44">
        <f>db!E13</f>
        <v>154787873.26607817</v>
      </c>
      <c r="D13" s="44">
        <f>db!F13</f>
        <v>3141360.4596504583</v>
      </c>
      <c r="E13" s="44">
        <f>db!I13</f>
        <v>318674362.23852748</v>
      </c>
      <c r="F13" s="44">
        <f>db!J13</f>
        <v>10288323.044192778</v>
      </c>
    </row>
    <row r="14" spans="1:6" x14ac:dyDescent="0.6">
      <c r="A14" t="str">
        <f>db!A14</f>
        <v>16-PRT-017-TID</v>
      </c>
      <c r="B14" t="str">
        <f>db!B14</f>
        <v>a</v>
      </c>
      <c r="C14" s="44">
        <f>db!E14</f>
        <v>110578457.6923077</v>
      </c>
      <c r="D14" s="44">
        <f>db!F14</f>
        <v>2713262.0348766581</v>
      </c>
      <c r="E14" s="44">
        <f>db!I14</f>
        <v>318674362.23852748</v>
      </c>
      <c r="F14" s="44">
        <f>db!J14</f>
        <v>10288323.044192778</v>
      </c>
    </row>
    <row r="15" spans="1:6" x14ac:dyDescent="0.6">
      <c r="A15" t="str">
        <f>db!A15</f>
        <v>16-PRT-023-TID</v>
      </c>
      <c r="B15" t="str">
        <f>db!B15</f>
        <v>a</v>
      </c>
      <c r="C15" s="44">
        <f>db!E15</f>
        <v>118893035.09749302</v>
      </c>
      <c r="D15" s="44">
        <f>db!F15</f>
        <v>2696117.8779275478</v>
      </c>
      <c r="E15" s="44">
        <f>db!I15</f>
        <v>318674362.23852748</v>
      </c>
      <c r="F15" s="44">
        <f>db!J15</f>
        <v>10288323.044192778</v>
      </c>
    </row>
    <row r="16" spans="1:6" x14ac:dyDescent="0.6">
      <c r="A16" t="str">
        <f>db!A16</f>
        <v>16-PRT-038-TCR</v>
      </c>
      <c r="B16" t="str">
        <f>db!B16</f>
        <v>a</v>
      </c>
      <c r="C16" s="44">
        <f>db!E16</f>
        <v>61123205.20402129</v>
      </c>
      <c r="D16" s="44">
        <f>db!F16</f>
        <v>1668220.1057700294</v>
      </c>
      <c r="E16" s="44">
        <f>db!I16</f>
        <v>318674362.23852748</v>
      </c>
      <c r="F16" s="44">
        <f>db!J16</f>
        <v>10288323.044192778</v>
      </c>
    </row>
    <row r="17" spans="1:6" x14ac:dyDescent="0.6">
      <c r="A17" t="str">
        <f>db!A17</f>
        <v>16-PRT-043-TCT</v>
      </c>
      <c r="B17" t="str">
        <f>db!B17</f>
        <v>a</v>
      </c>
      <c r="C17" s="44">
        <f>db!E17</f>
        <v>268156144.29928747</v>
      </c>
      <c r="D17" s="44">
        <f>db!F17</f>
        <v>4721301.9669664968</v>
      </c>
      <c r="E17" s="44">
        <f>db!I17</f>
        <v>318674362.23852748</v>
      </c>
      <c r="F17" s="44">
        <f>db!J17</f>
        <v>10288323.044192778</v>
      </c>
    </row>
    <row r="18" spans="1:6" x14ac:dyDescent="0.6">
      <c r="A18" t="str">
        <f>db!A18</f>
        <v>16-PRT-044-TCT</v>
      </c>
      <c r="B18" t="str">
        <f>db!B18</f>
        <v>a</v>
      </c>
      <c r="C18" s="44">
        <f>db!E18</f>
        <v>233055306.51595747</v>
      </c>
      <c r="D18" s="44">
        <f>db!F18</f>
        <v>4447103.4992653774</v>
      </c>
      <c r="E18" s="44">
        <f>db!I18</f>
        <v>318674362.23852748</v>
      </c>
      <c r="F18" s="44">
        <f>db!J18</f>
        <v>10288323.044192778</v>
      </c>
    </row>
    <row r="19" spans="1:6" x14ac:dyDescent="0.6">
      <c r="A19" t="str">
        <f>db!A19</f>
        <v>16-PRT-050-GDW</v>
      </c>
      <c r="B19" t="str">
        <f>db!B19</f>
        <v>a</v>
      </c>
      <c r="C19" s="44">
        <f>db!E19</f>
        <v>693631722.71573603</v>
      </c>
      <c r="D19" s="44">
        <f>db!F19</f>
        <v>11462567.67465801</v>
      </c>
      <c r="E19" s="44">
        <f>db!I19</f>
        <v>318674362.23852748</v>
      </c>
      <c r="F19" s="44">
        <f>db!J19</f>
        <v>10288323.044192778</v>
      </c>
    </row>
    <row r="20" spans="1:6" x14ac:dyDescent="0.6">
      <c r="A20" t="str">
        <f>db!A20</f>
        <v>16-PRT-050-GDW</v>
      </c>
      <c r="B20" t="str">
        <f>db!B20</f>
        <v>b</v>
      </c>
      <c r="C20" s="44">
        <f>db!E20</f>
        <v>694999439.77764058</v>
      </c>
      <c r="D20" s="44">
        <f>db!F20</f>
        <v>9928274.2632745001</v>
      </c>
      <c r="E20" s="44">
        <f>db!I20</f>
        <v>318674362.23852748</v>
      </c>
      <c r="F20" s="44">
        <f>db!J20</f>
        <v>10288323.044192778</v>
      </c>
    </row>
    <row r="21" spans="1:6" x14ac:dyDescent="0.6">
      <c r="A21" t="str">
        <f>db!A21</f>
        <v>16-PRT-051-GDW</v>
      </c>
      <c r="B21" t="str">
        <f>db!B21</f>
        <v>a</v>
      </c>
      <c r="C21" s="44">
        <f>db!E21</f>
        <v>508695150.09380871</v>
      </c>
      <c r="D21" s="44">
        <f>db!F21</f>
        <v>8992107.5948977023</v>
      </c>
      <c r="E21" s="44">
        <f>db!I21</f>
        <v>318674362.23852748</v>
      </c>
      <c r="F21" s="44">
        <f>db!J21</f>
        <v>10288323.044192778</v>
      </c>
    </row>
    <row r="22" spans="1:6" x14ac:dyDescent="0.6">
      <c r="A22" t="str">
        <f>db!A22</f>
        <v>16-PRT-051-GDW</v>
      </c>
      <c r="B22" t="str">
        <f>db!B22</f>
        <v>b</v>
      </c>
      <c r="C22" s="44">
        <f>db!E22</f>
        <v>536213539.31888539</v>
      </c>
      <c r="D22" s="44">
        <f>db!F22</f>
        <v>8134370.49076181</v>
      </c>
      <c r="E22" s="44">
        <f>db!I22</f>
        <v>318674362.23852748</v>
      </c>
      <c r="F22" s="44">
        <f>db!J22</f>
        <v>10288323.044192778</v>
      </c>
    </row>
    <row r="23" spans="1:6" x14ac:dyDescent="0.6">
      <c r="A23" t="str">
        <f>db!A23</f>
        <v>16-PRT-052-GDW</v>
      </c>
      <c r="B23" t="str">
        <f>db!B23</f>
        <v>a</v>
      </c>
      <c r="C23" s="44">
        <f>db!E23</f>
        <v>462941884.05797118</v>
      </c>
      <c r="D23" s="44">
        <f>db!F23</f>
        <v>8526170.5607787501</v>
      </c>
      <c r="E23" s="44">
        <f>db!I23</f>
        <v>318674362.23852748</v>
      </c>
      <c r="F23" s="44">
        <f>db!J23</f>
        <v>10288323.044192778</v>
      </c>
    </row>
    <row r="24" spans="1:6" x14ac:dyDescent="0.6">
      <c r="A24" t="str">
        <f>db!A24</f>
        <v>16-PRT-052-GDW</v>
      </c>
      <c r="B24" t="str">
        <f>db!B24</f>
        <v>b</v>
      </c>
      <c r="C24" s="44">
        <f>db!E24</f>
        <v>472542385.47815824</v>
      </c>
      <c r="D24" s="44">
        <f>db!F24</f>
        <v>7477075.6683354024</v>
      </c>
      <c r="E24" s="44">
        <f>db!I24</f>
        <v>318674362.23852748</v>
      </c>
      <c r="F24" s="44">
        <f>db!J24</f>
        <v>10288323.044192778</v>
      </c>
    </row>
    <row r="25" spans="1:6" x14ac:dyDescent="0.6">
      <c r="A25" t="str">
        <f>db!A25</f>
        <v>16-PRT-053-TID</v>
      </c>
      <c r="B25" t="str">
        <f>db!B25</f>
        <v>a</v>
      </c>
      <c r="C25" s="44">
        <f>db!E25</f>
        <v>852510071.11111093</v>
      </c>
      <c r="D25" s="44">
        <f>db!F25</f>
        <v>16319941.511591783</v>
      </c>
      <c r="E25" s="44">
        <f>db!I25</f>
        <v>318674362.23852748</v>
      </c>
      <c r="F25" s="44">
        <f>db!J25</f>
        <v>10288323.044192778</v>
      </c>
    </row>
    <row r="26" spans="1:6" x14ac:dyDescent="0.6">
      <c r="A26" t="str">
        <f>db!A26</f>
        <v>16-PRT-053-TID</v>
      </c>
      <c r="B26" t="str">
        <f>db!B26</f>
        <v>b</v>
      </c>
      <c r="C26" s="44">
        <f>db!E26</f>
        <v>898078335.23809528</v>
      </c>
      <c r="D26" s="44">
        <f>db!F26</f>
        <v>13219291.361436276</v>
      </c>
      <c r="E26" s="44">
        <f>db!I26</f>
        <v>318674362.23852748</v>
      </c>
      <c r="F26" s="44">
        <f>db!J26</f>
        <v>10288323.044192778</v>
      </c>
    </row>
    <row r="27" spans="1:6" x14ac:dyDescent="0.6">
      <c r="A27" t="str">
        <f>db!A27</f>
        <v>16-PRT-054-TID</v>
      </c>
      <c r="B27" t="str">
        <f>db!B27</f>
        <v>a</v>
      </c>
      <c r="C27" s="44">
        <f>db!E27</f>
        <v>843434514.30472386</v>
      </c>
      <c r="D27" s="44">
        <f>db!F27</f>
        <v>14676951.218849221</v>
      </c>
      <c r="E27" s="44">
        <f>db!I27</f>
        <v>318674362.23852748</v>
      </c>
      <c r="F27" s="44">
        <f>db!J27</f>
        <v>10288323.044192778</v>
      </c>
    </row>
    <row r="28" spans="1:6" x14ac:dyDescent="0.6">
      <c r="A28" t="str">
        <f>db!A28</f>
        <v>16-PRT-054-TID</v>
      </c>
      <c r="B28" t="str">
        <f>db!B28</f>
        <v>b</v>
      </c>
      <c r="C28" s="44">
        <f>db!E28</f>
        <v>876142644.58900058</v>
      </c>
      <c r="D28" s="44">
        <f>db!F28</f>
        <v>13402771.705514878</v>
      </c>
      <c r="E28" s="44">
        <f>db!I28</f>
        <v>318674362.23852748</v>
      </c>
      <c r="F28" s="44">
        <f>db!J28</f>
        <v>10288323.044192778</v>
      </c>
    </row>
    <row r="29" spans="1:6" x14ac:dyDescent="0.6">
      <c r="A29" t="str">
        <f>db!A29</f>
        <v>16-PRT-055-TID</v>
      </c>
      <c r="B29" t="str">
        <f>db!B29</f>
        <v>a</v>
      </c>
      <c r="C29" s="44">
        <f>db!E29</f>
        <v>1291880657.8782172</v>
      </c>
      <c r="D29" s="44">
        <f>db!F29</f>
        <v>21886809.310106218</v>
      </c>
      <c r="E29" s="44">
        <f>db!I29</f>
        <v>318674362.23852748</v>
      </c>
      <c r="F29" s="44">
        <f>db!J29</f>
        <v>10288323.044192778</v>
      </c>
    </row>
    <row r="30" spans="1:6" x14ac:dyDescent="0.6">
      <c r="A30" t="str">
        <f>db!A30</f>
        <v>16-PRT-055-TID</v>
      </c>
      <c r="B30" t="str">
        <f>db!B30</f>
        <v>b</v>
      </c>
      <c r="C30" s="44">
        <f>db!E30</f>
        <v>1323022107.2036302</v>
      </c>
      <c r="D30" s="44">
        <f>db!F30</f>
        <v>19482527.010973815</v>
      </c>
      <c r="E30" s="44">
        <f>db!I30</f>
        <v>318674362.23852748</v>
      </c>
      <c r="F30" s="44">
        <f>db!J30</f>
        <v>10288323.044192778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Print table</vt:lpstr>
      <vt:lpstr>summary</vt:lpstr>
      <vt:lpstr>db</vt:lpstr>
      <vt:lpstr>db2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Perry Spector</cp:lastModifiedBy>
  <cp:lastPrinted>2013-06-21T17:59:09Z</cp:lastPrinted>
  <dcterms:created xsi:type="dcterms:W3CDTF">2010-09-15T17:45:36Z</dcterms:created>
  <dcterms:modified xsi:type="dcterms:W3CDTF">2020-08-12T18:15:39Z</dcterms:modified>
</cp:coreProperties>
</file>